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defaultThemeVersion="166925"/>
  <mc:AlternateContent xmlns:mc="http://schemas.openxmlformats.org/markup-compatibility/2006">
    <mc:Choice Requires="x15">
      <x15ac:absPath xmlns:x15ac="http://schemas.microsoft.com/office/spreadsheetml/2010/11/ac" url="/Users/instuctional/Desktop/IPBT_19_20/"/>
    </mc:Choice>
  </mc:AlternateContent>
  <xr:revisionPtr revIDLastSave="0" documentId="8_{95BFD408-9DDD-614F-A8E0-7E01C2D3D825}" xr6:coauthVersionLast="36" xr6:coauthVersionMax="36" xr10:uidLastSave="{00000000-0000-0000-0000-000000000000}"/>
  <bookViews>
    <workbookView xWindow="0" yWindow="460" windowWidth="28800" windowHeight="17540" xr2:uid="{63AC183D-90D8-6046-BC8C-EBCCDC2CEF81}"/>
  </bookViews>
  <sheets>
    <sheet name="IPBT Overview" sheetId="11" r:id="rId1"/>
    <sheet name="SWP" sheetId="14" r:id="rId2"/>
    <sheet name="DA Perk IC 20-C01-420_Requests" sheetId="15" r:id="rId3"/>
    <sheet name="DA Perk IC 20-C01-420_App_Bdgt" sheetId="16" r:id="rId4"/>
    <sheet name="AS" sheetId="10" r:id="rId5"/>
    <sheet name="BCAT" sheetId="9" r:id="rId6"/>
    <sheet name="BHES" sheetId="3" r:id="rId7"/>
    <sheet name="CA" sheetId="1" r:id="rId8"/>
    <sheet name="E &amp; E" sheetId="4" r:id="rId9"/>
    <sheet name="IIS" sheetId="2" r:id="rId10"/>
    <sheet name="LA" sheetId="12" r:id="rId11"/>
    <sheet name="PE" sheetId="13" r:id="rId12"/>
    <sheet name="PSME" sheetId="7" r:id="rId13"/>
    <sheet name="SSH" sheetId="8" r:id="rId14"/>
  </sheets>
  <externalReferences>
    <externalReference r:id="rId15"/>
  </externalReferences>
  <definedNames>
    <definedName name="_xlnm.Print_Area" localSheetId="0">'IPBT Overview'!$B$1:$L$31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2" i="16" l="1"/>
  <c r="K32" i="16"/>
  <c r="J32" i="16"/>
  <c r="I32" i="16"/>
  <c r="H32" i="16"/>
  <c r="G32" i="16"/>
  <c r="F32" i="16"/>
  <c r="E32" i="16"/>
  <c r="D32" i="16"/>
  <c r="N31" i="16"/>
  <c r="N30" i="16"/>
  <c r="N29" i="16"/>
  <c r="N28" i="16"/>
  <c r="N27" i="16"/>
  <c r="N26" i="16"/>
  <c r="N25" i="16"/>
  <c r="N32" i="16" s="1"/>
  <c r="N15" i="16"/>
  <c r="M15" i="16"/>
  <c r="L15" i="16"/>
  <c r="K15" i="16"/>
  <c r="J15" i="16"/>
  <c r="I15" i="16"/>
  <c r="H15" i="16"/>
  <c r="G15" i="16"/>
  <c r="F15" i="16"/>
  <c r="E15" i="16"/>
  <c r="D15" i="16"/>
  <c r="L32" i="15"/>
  <c r="K32" i="15"/>
  <c r="J32" i="15"/>
  <c r="I32" i="15"/>
  <c r="H32" i="15"/>
  <c r="G32" i="15"/>
  <c r="F32" i="15"/>
  <c r="E32" i="15"/>
  <c r="D32" i="15"/>
  <c r="N31" i="15"/>
  <c r="N30" i="15"/>
  <c r="N29" i="15"/>
  <c r="N28" i="15"/>
  <c r="N27" i="15"/>
  <c r="N26" i="15"/>
  <c r="N25" i="15"/>
  <c r="N32" i="15" s="1"/>
  <c r="N15" i="15"/>
  <c r="M15" i="15"/>
  <c r="L15" i="15"/>
  <c r="K15" i="15"/>
  <c r="J15" i="15"/>
  <c r="I15" i="15"/>
  <c r="H15" i="15"/>
  <c r="G15" i="15"/>
  <c r="F15" i="15"/>
  <c r="E15" i="15"/>
  <c r="D15" i="15"/>
  <c r="O42" i="8"/>
  <c r="H18" i="11"/>
  <c r="P183" i="13"/>
  <c r="O13" i="8"/>
  <c r="O9" i="4"/>
  <c r="O41" i="1"/>
  <c r="O77" i="3"/>
  <c r="I20" i="14" l="1"/>
  <c r="J20" i="14"/>
  <c r="I14" i="14"/>
  <c r="J14" i="14"/>
  <c r="I6" i="14"/>
  <c r="J6" i="14"/>
  <c r="O17" i="7"/>
  <c r="L4" i="7"/>
  <c r="M4" i="7"/>
  <c r="O4" i="7"/>
  <c r="L5" i="7"/>
  <c r="M5" i="7"/>
  <c r="O5" i="7"/>
  <c r="L6" i="7"/>
  <c r="M6" i="7"/>
  <c r="O6" i="7"/>
  <c r="L7" i="7"/>
  <c r="M7" i="7"/>
  <c r="O7" i="7"/>
  <c r="L8" i="7"/>
  <c r="M8" i="7"/>
  <c r="O8" i="7"/>
  <c r="L9" i="7"/>
  <c r="M9" i="7"/>
  <c r="O9" i="7"/>
  <c r="L10" i="7"/>
  <c r="M10" i="7"/>
  <c r="O10" i="7"/>
  <c r="L11" i="7"/>
  <c r="M11" i="7"/>
  <c r="O11" i="7"/>
  <c r="L12" i="7"/>
  <c r="O12" i="7"/>
  <c r="L13" i="7"/>
  <c r="M13" i="7"/>
  <c r="O13" i="7"/>
  <c r="L14" i="7"/>
  <c r="M14" i="7"/>
  <c r="O14" i="7"/>
  <c r="L15" i="7"/>
  <c r="M15" i="7"/>
  <c r="O15" i="7"/>
  <c r="L16" i="7"/>
  <c r="M16" i="7"/>
  <c r="O16" i="7"/>
  <c r="L18" i="7"/>
  <c r="M18" i="7"/>
  <c r="O18" i="7"/>
  <c r="L19" i="7"/>
  <c r="M19" i="7"/>
  <c r="O19" i="7"/>
  <c r="L20" i="7"/>
  <c r="M20" i="7"/>
  <c r="O20" i="7"/>
  <c r="L21" i="7"/>
  <c r="M21" i="7"/>
  <c r="O21" i="7"/>
  <c r="L22" i="7"/>
  <c r="M22" i="7"/>
  <c r="O22" i="7"/>
  <c r="L23" i="7"/>
  <c r="M23" i="7"/>
  <c r="O23" i="7"/>
  <c r="L24" i="7"/>
  <c r="M24" i="7"/>
  <c r="O24" i="7"/>
  <c r="L25" i="7"/>
  <c r="M25" i="7"/>
  <c r="O25" i="7"/>
  <c r="L26" i="7"/>
  <c r="M26" i="7"/>
  <c r="O26" i="7"/>
  <c r="M27" i="7"/>
  <c r="O27" i="7"/>
  <c r="L28" i="7"/>
  <c r="M28" i="7"/>
  <c r="O28" i="7"/>
  <c r="L30" i="7"/>
  <c r="M30" i="7"/>
  <c r="O30" i="7"/>
  <c r="L31" i="7"/>
  <c r="M31" i="7"/>
  <c r="O31" i="7"/>
  <c r="M32" i="7"/>
  <c r="O32" i="7"/>
  <c r="M33" i="7"/>
  <c r="O33" i="7"/>
  <c r="O34" i="7"/>
  <c r="O36" i="7"/>
  <c r="P34" i="13"/>
  <c r="M19" i="13"/>
  <c r="N19" i="13"/>
  <c r="O19" i="13"/>
  <c r="P19" i="13"/>
  <c r="M18" i="13"/>
  <c r="N18" i="13"/>
  <c r="O18" i="13"/>
  <c r="P18" i="13"/>
  <c r="M17" i="13"/>
  <c r="N17" i="13"/>
  <c r="O17" i="13"/>
  <c r="P17" i="13"/>
  <c r="M15" i="13"/>
  <c r="N15" i="13"/>
  <c r="O15" i="13"/>
  <c r="P15" i="13"/>
  <c r="M14" i="13"/>
  <c r="N14" i="13"/>
  <c r="O14" i="13"/>
  <c r="P14" i="13"/>
  <c r="M4" i="13"/>
  <c r="N4" i="13"/>
  <c r="P4" i="13"/>
  <c r="M5" i="13"/>
  <c r="N5" i="13"/>
  <c r="P5" i="13"/>
  <c r="M6" i="13"/>
  <c r="N6" i="13"/>
  <c r="P6" i="13"/>
  <c r="M7" i="13"/>
  <c r="N7" i="13"/>
  <c r="P7" i="13"/>
  <c r="M8" i="13"/>
  <c r="N8" i="13"/>
  <c r="P8" i="13"/>
  <c r="M9" i="13"/>
  <c r="N9" i="13"/>
  <c r="P9" i="13"/>
  <c r="M10" i="13"/>
  <c r="N10" i="13"/>
  <c r="P10" i="13"/>
  <c r="M11" i="13"/>
  <c r="N11" i="13"/>
  <c r="P11" i="13"/>
  <c r="N35" i="13"/>
  <c r="P35" i="13"/>
  <c r="M36" i="13"/>
  <c r="N36" i="13"/>
  <c r="P36" i="13"/>
  <c r="M37" i="13"/>
  <c r="N37" i="13"/>
  <c r="P37" i="13"/>
  <c r="M38" i="13"/>
  <c r="N38" i="13"/>
  <c r="P38" i="13"/>
  <c r="M39" i="13"/>
  <c r="N39" i="13"/>
  <c r="P39" i="13"/>
  <c r="M40" i="13"/>
  <c r="N40" i="13"/>
  <c r="P40" i="13"/>
  <c r="M41" i="13"/>
  <c r="N41" i="13"/>
  <c r="P41" i="13"/>
  <c r="M42" i="13"/>
  <c r="N42" i="13"/>
  <c r="P42" i="13"/>
  <c r="M43" i="13"/>
  <c r="N43" i="13"/>
  <c r="P43" i="13"/>
  <c r="M44" i="13"/>
  <c r="N44" i="13"/>
  <c r="P44" i="13"/>
  <c r="M45" i="13"/>
  <c r="N45" i="13"/>
  <c r="P45" i="13"/>
  <c r="M12" i="13"/>
  <c r="N12" i="13"/>
  <c r="P12" i="13"/>
  <c r="M46" i="13"/>
  <c r="N46" i="13"/>
  <c r="P46" i="13"/>
  <c r="M47" i="13"/>
  <c r="N47" i="13"/>
  <c r="P47" i="13"/>
  <c r="M48" i="13"/>
  <c r="N48" i="13"/>
  <c r="P48" i="13"/>
  <c r="M49" i="13"/>
  <c r="N49" i="13"/>
  <c r="P49" i="13"/>
  <c r="M50" i="13"/>
  <c r="N50" i="13"/>
  <c r="P50" i="13"/>
  <c r="M51" i="13"/>
  <c r="N51" i="13"/>
  <c r="P51" i="13"/>
  <c r="M52" i="13"/>
  <c r="N52" i="13"/>
  <c r="P52" i="13"/>
  <c r="M53" i="13"/>
  <c r="N53" i="13"/>
  <c r="P53" i="13"/>
  <c r="M54" i="13"/>
  <c r="N54" i="13"/>
  <c r="P54" i="13"/>
  <c r="M55" i="13"/>
  <c r="N55" i="13"/>
  <c r="O55" i="13"/>
  <c r="P55" i="13"/>
  <c r="M56" i="13"/>
  <c r="N56" i="13"/>
  <c r="O56" i="13"/>
  <c r="P56" i="13"/>
  <c r="M57" i="13"/>
  <c r="N57" i="13"/>
  <c r="O57" i="13"/>
  <c r="P57" i="13"/>
  <c r="M13" i="13"/>
  <c r="N13" i="13"/>
  <c r="O13" i="13"/>
  <c r="P13" i="13"/>
  <c r="M58" i="13"/>
  <c r="N58" i="13"/>
  <c r="P58" i="13"/>
  <c r="M59" i="13"/>
  <c r="P59" i="13"/>
  <c r="M60" i="13"/>
  <c r="N60" i="13"/>
  <c r="O60" i="13"/>
  <c r="P60" i="13"/>
  <c r="M61" i="13"/>
  <c r="N61" i="13"/>
  <c r="O61" i="13"/>
  <c r="P61" i="13"/>
  <c r="M62" i="13"/>
  <c r="N62" i="13"/>
  <c r="O62" i="13"/>
  <c r="P62" i="13"/>
  <c r="M63" i="13"/>
  <c r="P63" i="13"/>
  <c r="M64" i="13"/>
  <c r="N64" i="13"/>
  <c r="O64" i="13"/>
  <c r="P64" i="13"/>
  <c r="M65" i="13"/>
  <c r="N65" i="13"/>
  <c r="O65" i="13"/>
  <c r="P65" i="13"/>
  <c r="M66" i="13"/>
  <c r="N66" i="13"/>
  <c r="P66" i="13"/>
  <c r="M67" i="13"/>
  <c r="O67" i="13"/>
  <c r="P67" i="13"/>
  <c r="M69" i="13"/>
  <c r="N69" i="13"/>
  <c r="O69" i="13"/>
  <c r="P69" i="13"/>
  <c r="M70" i="13"/>
  <c r="N70" i="13"/>
  <c r="O70" i="13"/>
  <c r="P70" i="13"/>
  <c r="M71" i="13"/>
  <c r="N71" i="13"/>
  <c r="O71" i="13"/>
  <c r="P71" i="13"/>
  <c r="M72" i="13"/>
  <c r="N72" i="13"/>
  <c r="O72" i="13"/>
  <c r="P72" i="13"/>
  <c r="M73" i="13"/>
  <c r="N73" i="13"/>
  <c r="O73" i="13"/>
  <c r="P73" i="13"/>
  <c r="M74" i="13"/>
  <c r="N74" i="13"/>
  <c r="O74" i="13"/>
  <c r="P74" i="13"/>
  <c r="M75" i="13"/>
  <c r="N75" i="13"/>
  <c r="O75" i="13"/>
  <c r="P75" i="13"/>
  <c r="M76" i="13"/>
  <c r="N76" i="13"/>
  <c r="O76" i="13"/>
  <c r="P76" i="13"/>
  <c r="M77" i="13"/>
  <c r="N77" i="13"/>
  <c r="O77" i="13"/>
  <c r="P77" i="13"/>
  <c r="M78" i="13"/>
  <c r="N78" i="13"/>
  <c r="O78" i="13"/>
  <c r="P78" i="13"/>
  <c r="M79" i="13"/>
  <c r="N79" i="13"/>
  <c r="O79" i="13"/>
  <c r="P79" i="13"/>
  <c r="M16" i="13"/>
  <c r="N16" i="13"/>
  <c r="P16" i="13"/>
  <c r="M80" i="13"/>
  <c r="N80" i="13"/>
  <c r="O80" i="13"/>
  <c r="P80" i="13"/>
  <c r="M81" i="13"/>
  <c r="N81" i="13"/>
  <c r="O81" i="13"/>
  <c r="P81" i="13"/>
  <c r="M82" i="13"/>
  <c r="N82" i="13"/>
  <c r="O82" i="13"/>
  <c r="P82" i="13"/>
  <c r="M83" i="13"/>
  <c r="N83" i="13"/>
  <c r="O83" i="13"/>
  <c r="P83" i="13"/>
  <c r="M84" i="13"/>
  <c r="N84" i="13"/>
  <c r="O84" i="13"/>
  <c r="P84" i="13"/>
  <c r="M85" i="13"/>
  <c r="N85" i="13"/>
  <c r="O85" i="13"/>
  <c r="P85" i="13"/>
  <c r="M86" i="13"/>
  <c r="N86" i="13"/>
  <c r="O86" i="13"/>
  <c r="P86" i="13"/>
  <c r="M87" i="13"/>
  <c r="N87" i="13"/>
  <c r="O87" i="13"/>
  <c r="P87" i="13"/>
  <c r="M88" i="13"/>
  <c r="N88" i="13"/>
  <c r="O88" i="13"/>
  <c r="P88" i="13"/>
  <c r="M89" i="13"/>
  <c r="N89" i="13"/>
  <c r="O89" i="13"/>
  <c r="P89" i="13"/>
  <c r="M91" i="13"/>
  <c r="N91" i="13"/>
  <c r="P91" i="13"/>
  <c r="M92" i="13"/>
  <c r="N92" i="13"/>
  <c r="P92" i="13"/>
  <c r="M93" i="13"/>
  <c r="N93" i="13"/>
  <c r="P93" i="13"/>
  <c r="M94" i="13"/>
  <c r="N94" i="13"/>
  <c r="P94" i="13"/>
  <c r="M95" i="13"/>
  <c r="N95" i="13"/>
  <c r="O95" i="13"/>
  <c r="P95" i="13"/>
  <c r="M96" i="13"/>
  <c r="N96" i="13"/>
  <c r="O96" i="13"/>
  <c r="P96" i="13"/>
  <c r="M97" i="13"/>
  <c r="N97" i="13"/>
  <c r="O97" i="13"/>
  <c r="P97" i="13"/>
  <c r="M98" i="13"/>
  <c r="N98" i="13"/>
  <c r="O98" i="13"/>
  <c r="P98" i="13"/>
  <c r="M99" i="13"/>
  <c r="N99" i="13"/>
  <c r="O99" i="13"/>
  <c r="P99" i="13"/>
  <c r="M100" i="13"/>
  <c r="N100" i="13"/>
  <c r="O100" i="13"/>
  <c r="P100" i="13"/>
  <c r="M101" i="13"/>
  <c r="N101" i="13"/>
  <c r="O101" i="13"/>
  <c r="P101" i="13"/>
  <c r="M102" i="13"/>
  <c r="N102" i="13"/>
  <c r="O102" i="13"/>
  <c r="P102" i="13"/>
  <c r="M103" i="13"/>
  <c r="N103" i="13"/>
  <c r="O103" i="13"/>
  <c r="P103" i="13"/>
  <c r="M104" i="13"/>
  <c r="N104" i="13"/>
  <c r="O104" i="13"/>
  <c r="P104" i="13"/>
  <c r="M105" i="13"/>
  <c r="N105" i="13"/>
  <c r="P105" i="13"/>
  <c r="M106" i="13"/>
  <c r="N106" i="13"/>
  <c r="O106" i="13"/>
  <c r="P106" i="13"/>
  <c r="M107" i="13"/>
  <c r="N107" i="13"/>
  <c r="O107" i="13"/>
  <c r="P107" i="13"/>
  <c r="M108" i="13"/>
  <c r="N108" i="13"/>
  <c r="O108" i="13"/>
  <c r="P108" i="13"/>
  <c r="M109" i="13"/>
  <c r="N109" i="13"/>
  <c r="O109" i="13"/>
  <c r="P109" i="13"/>
  <c r="M110" i="13"/>
  <c r="N110" i="13"/>
  <c r="O110" i="13"/>
  <c r="P110" i="13"/>
  <c r="M111" i="13"/>
  <c r="N111" i="13"/>
  <c r="O111" i="13"/>
  <c r="P111" i="13"/>
  <c r="P112" i="13"/>
  <c r="P113" i="13"/>
  <c r="M20" i="13"/>
  <c r="N20" i="13"/>
  <c r="O20" i="13"/>
  <c r="P20" i="13"/>
  <c r="M21" i="13"/>
  <c r="N21" i="13"/>
  <c r="O21" i="13"/>
  <c r="P21" i="13"/>
  <c r="M22" i="13"/>
  <c r="N22" i="13"/>
  <c r="O22" i="13"/>
  <c r="P22" i="13"/>
  <c r="M23" i="13"/>
  <c r="N23" i="13"/>
  <c r="O23" i="13"/>
  <c r="P23" i="13"/>
  <c r="O24" i="13"/>
  <c r="P24" i="13"/>
  <c r="O25" i="13"/>
  <c r="P25" i="13"/>
  <c r="P114" i="13"/>
  <c r="P115" i="13"/>
  <c r="P116" i="13"/>
  <c r="P117" i="13"/>
  <c r="P26" i="13"/>
  <c r="P27" i="13"/>
  <c r="P118" i="13"/>
  <c r="P119" i="13"/>
  <c r="P120" i="13"/>
  <c r="P121" i="13"/>
  <c r="P122" i="13"/>
  <c r="P123" i="13"/>
  <c r="P124" i="13"/>
  <c r="P125" i="13"/>
  <c r="P126" i="13"/>
  <c r="P127" i="13"/>
  <c r="O129" i="13"/>
  <c r="P129" i="13"/>
  <c r="O130" i="13"/>
  <c r="P130" i="13"/>
  <c r="O131" i="13"/>
  <c r="P131" i="13"/>
  <c r="O132" i="13"/>
  <c r="P132" i="13"/>
  <c r="P133" i="13"/>
  <c r="P28" i="13"/>
  <c r="P29" i="13"/>
  <c r="P30" i="13"/>
  <c r="P31" i="13"/>
  <c r="P32" i="13"/>
  <c r="P33" i="13"/>
  <c r="P134" i="13"/>
  <c r="P136" i="13"/>
  <c r="P137" i="13"/>
  <c r="P139" i="13"/>
  <c r="P140" i="13"/>
  <c r="P141" i="13"/>
  <c r="O145" i="13"/>
  <c r="P145" i="13"/>
  <c r="O146" i="13"/>
  <c r="P146" i="13"/>
  <c r="P148" i="13"/>
  <c r="P149" i="13"/>
  <c r="P150" i="13"/>
  <c r="P151" i="13"/>
  <c r="P152" i="13"/>
  <c r="P153" i="13"/>
  <c r="P154" i="13"/>
  <c r="P155" i="13"/>
  <c r="P156" i="13"/>
  <c r="P157" i="13"/>
  <c r="P158" i="13"/>
  <c r="P159" i="13"/>
  <c r="P160" i="13"/>
  <c r="P161" i="13"/>
  <c r="P162" i="13"/>
  <c r="P163" i="13"/>
  <c r="P164" i="13"/>
  <c r="P165" i="13"/>
  <c r="P167" i="13"/>
  <c r="P168" i="13"/>
  <c r="P169" i="13"/>
  <c r="P170" i="13"/>
  <c r="P171" i="13"/>
  <c r="P172" i="13"/>
  <c r="P181" i="13"/>
  <c r="O59" i="13"/>
  <c r="N59" i="13"/>
  <c r="O37" i="12"/>
  <c r="L4" i="12"/>
  <c r="M4" i="12"/>
  <c r="O4" i="12"/>
  <c r="L5" i="12"/>
  <c r="M5" i="12"/>
  <c r="O5" i="12"/>
  <c r="L6" i="12"/>
  <c r="M6" i="12"/>
  <c r="O6" i="12"/>
  <c r="L7" i="12"/>
  <c r="M7" i="12"/>
  <c r="O7" i="12"/>
  <c r="O8" i="12"/>
  <c r="L9" i="12"/>
  <c r="M9" i="12"/>
  <c r="O9" i="12"/>
  <c r="L10" i="12"/>
  <c r="M10" i="12"/>
  <c r="O10" i="12"/>
  <c r="L11" i="12"/>
  <c r="O11" i="12"/>
  <c r="L12" i="12"/>
  <c r="O12" i="12"/>
  <c r="O13" i="12"/>
  <c r="L14" i="12"/>
  <c r="M14" i="12"/>
  <c r="O14" i="12"/>
  <c r="M15" i="12"/>
  <c r="O15" i="12"/>
  <c r="L16" i="12"/>
  <c r="M16" i="12"/>
  <c r="O16" i="12"/>
  <c r="L18" i="12"/>
  <c r="M18" i="12"/>
  <c r="O18" i="12"/>
  <c r="O19" i="12"/>
  <c r="O20" i="12"/>
  <c r="O83" i="1"/>
  <c r="O82" i="1"/>
  <c r="O87" i="1"/>
  <c r="L4" i="1"/>
  <c r="M4" i="1"/>
  <c r="O4" i="1"/>
  <c r="L5" i="1"/>
  <c r="M5" i="1"/>
  <c r="O5" i="1"/>
  <c r="L6" i="1"/>
  <c r="M6" i="1"/>
  <c r="O6" i="1"/>
  <c r="M7" i="1"/>
  <c r="O7" i="1"/>
  <c r="O8" i="1"/>
  <c r="O9" i="1"/>
  <c r="O10" i="1"/>
  <c r="O11" i="1"/>
  <c r="O12" i="1"/>
  <c r="O13" i="1"/>
  <c r="L14" i="1"/>
  <c r="M14" i="1"/>
  <c r="O14" i="1"/>
  <c r="L15" i="1"/>
  <c r="M15" i="1"/>
  <c r="O15" i="1"/>
  <c r="L16" i="1"/>
  <c r="M16" i="1"/>
  <c r="O16" i="1"/>
  <c r="L17" i="1"/>
  <c r="M17" i="1"/>
  <c r="O17" i="1"/>
  <c r="L18" i="1"/>
  <c r="M18" i="1"/>
  <c r="O18" i="1"/>
  <c r="L19" i="1"/>
  <c r="M19" i="1"/>
  <c r="O19" i="1"/>
  <c r="L20" i="1"/>
  <c r="M20" i="1"/>
  <c r="O20" i="1"/>
  <c r="L21" i="1"/>
  <c r="M21" i="1"/>
  <c r="O21" i="1"/>
  <c r="L22" i="1"/>
  <c r="O22" i="1"/>
  <c r="L23" i="1"/>
  <c r="M23" i="1"/>
  <c r="O23" i="1"/>
  <c r="L24" i="1"/>
  <c r="M24" i="1"/>
  <c r="O24" i="1"/>
  <c r="L25" i="1"/>
  <c r="M25" i="1"/>
  <c r="O25" i="1"/>
  <c r="O26" i="1"/>
  <c r="O27" i="1"/>
  <c r="O28" i="1"/>
  <c r="L29" i="1"/>
  <c r="O29" i="1"/>
  <c r="L30" i="1"/>
  <c r="M30" i="1"/>
  <c r="O30" i="1"/>
  <c r="L31" i="1"/>
  <c r="M31" i="1"/>
  <c r="O31" i="1"/>
  <c r="L32" i="1"/>
  <c r="M32" i="1"/>
  <c r="O32" i="1"/>
  <c r="L33" i="1"/>
  <c r="M33" i="1"/>
  <c r="O33" i="1"/>
  <c r="L34" i="1"/>
  <c r="M34" i="1"/>
  <c r="O34" i="1"/>
  <c r="L35" i="1"/>
  <c r="M35" i="1"/>
  <c r="O35" i="1"/>
  <c r="L36" i="1"/>
  <c r="M36" i="1"/>
  <c r="O36" i="1"/>
  <c r="L37" i="1"/>
  <c r="O37" i="1"/>
  <c r="L38" i="1"/>
  <c r="M38" i="1"/>
  <c r="O38" i="1"/>
  <c r="L39" i="1"/>
  <c r="M39" i="1"/>
  <c r="O39" i="1"/>
  <c r="L40" i="1"/>
  <c r="M40" i="1"/>
  <c r="O40" i="1"/>
  <c r="O141" i="3"/>
  <c r="O140" i="3"/>
  <c r="L87" i="9"/>
  <c r="O87" i="9" s="1"/>
  <c r="M23" i="12"/>
  <c r="O23" i="12"/>
  <c r="M24" i="12"/>
  <c r="O24" i="12"/>
  <c r="M21" i="12"/>
  <c r="O21" i="12"/>
  <c r="L25" i="12"/>
  <c r="M25" i="12"/>
  <c r="O25" i="12"/>
  <c r="J26" i="12"/>
  <c r="L26" i="12"/>
  <c r="M26" i="12"/>
  <c r="O26" i="12"/>
  <c r="M27" i="12"/>
  <c r="O27" i="12"/>
  <c r="L28" i="12"/>
  <c r="O28" i="12"/>
  <c r="L29" i="12"/>
  <c r="O29" i="12"/>
  <c r="L30" i="12"/>
  <c r="O30" i="12"/>
  <c r="L31" i="12"/>
  <c r="M31" i="12"/>
  <c r="O31" i="12"/>
  <c r="L32" i="12"/>
  <c r="M32" i="12"/>
  <c r="O32" i="12"/>
  <c r="L33" i="12"/>
  <c r="M33" i="12"/>
  <c r="O33" i="12"/>
  <c r="O34" i="12"/>
  <c r="O35" i="12"/>
  <c r="G37" i="11"/>
  <c r="C37" i="11"/>
  <c r="F37" i="11" s="1"/>
  <c r="G18" i="11"/>
  <c r="F18" i="11"/>
  <c r="G19" i="11" s="1"/>
  <c r="D18" i="11"/>
  <c r="C18" i="11"/>
  <c r="L6" i="10"/>
  <c r="M6" i="10"/>
  <c r="O6" i="10"/>
  <c r="L4" i="10"/>
  <c r="M4" i="10"/>
  <c r="O4" i="10"/>
  <c r="L5" i="10"/>
  <c r="M5" i="10"/>
  <c r="O5" i="10"/>
  <c r="L7" i="10"/>
  <c r="M7" i="10"/>
  <c r="O7" i="10"/>
  <c r="L8" i="10"/>
  <c r="M8" i="10"/>
  <c r="O8" i="10"/>
  <c r="L11" i="10"/>
  <c r="M11" i="10"/>
  <c r="O11" i="10"/>
  <c r="L12" i="10"/>
  <c r="M12" i="10"/>
  <c r="O12" i="10"/>
  <c r="L9" i="10"/>
  <c r="M9" i="10"/>
  <c r="O9" i="10"/>
  <c r="L10" i="10"/>
  <c r="M10" i="10"/>
  <c r="O10" i="10"/>
  <c r="L6" i="9"/>
  <c r="L7" i="9"/>
  <c r="M7" i="9" s="1"/>
  <c r="L72" i="9"/>
  <c r="M72" i="9" s="1"/>
  <c r="O72" i="9" s="1"/>
  <c r="L8" i="9"/>
  <c r="M8" i="9" s="1"/>
  <c r="L9" i="9"/>
  <c r="M9" i="9" s="1"/>
  <c r="L86" i="9"/>
  <c r="M86" i="9" s="1"/>
  <c r="O86" i="9" s="1"/>
  <c r="L10" i="9"/>
  <c r="M10" i="9" s="1"/>
  <c r="O10" i="9" s="1"/>
  <c r="L11" i="9"/>
  <c r="M11" i="9" s="1"/>
  <c r="L12" i="9"/>
  <c r="M12" i="9" s="1"/>
  <c r="L13" i="9"/>
  <c r="M13" i="9" s="1"/>
  <c r="L14" i="9"/>
  <c r="M14" i="9" s="1"/>
  <c r="O14" i="9" s="1"/>
  <c r="L15" i="9"/>
  <c r="M15" i="9" s="1"/>
  <c r="L16" i="9"/>
  <c r="M16" i="9" s="1"/>
  <c r="L17" i="9"/>
  <c r="M17" i="9" s="1"/>
  <c r="L18" i="9"/>
  <c r="M18" i="9" s="1"/>
  <c r="O18" i="9" s="1"/>
  <c r="L19" i="9"/>
  <c r="O19" i="9" s="1"/>
  <c r="L20" i="9"/>
  <c r="O20" i="9" s="1"/>
  <c r="L22" i="9"/>
  <c r="M22" i="9" s="1"/>
  <c r="L74" i="9"/>
  <c r="M74" i="9" s="1"/>
  <c r="L66" i="9"/>
  <c r="M66" i="9" s="1"/>
  <c r="O66" i="9" s="1"/>
  <c r="L4" i="9"/>
  <c r="M4" i="9" s="1"/>
  <c r="O4" i="9" s="1"/>
  <c r="M23" i="9"/>
  <c r="O23" i="9" s="1"/>
  <c r="O25" i="9"/>
  <c r="O26" i="9"/>
  <c r="L27" i="9"/>
  <c r="M27" i="9" s="1"/>
  <c r="L28" i="9"/>
  <c r="M28" i="9"/>
  <c r="L29" i="9"/>
  <c r="M29" i="9" s="1"/>
  <c r="L30" i="9"/>
  <c r="M30" i="9" s="1"/>
  <c r="O30" i="9" s="1"/>
  <c r="L31" i="9"/>
  <c r="M31" i="9" s="1"/>
  <c r="L32" i="9"/>
  <c r="O34" i="9"/>
  <c r="O35" i="9"/>
  <c r="O36" i="9"/>
  <c r="O37" i="9"/>
  <c r="O38" i="9"/>
  <c r="O39" i="9"/>
  <c r="O40" i="9"/>
  <c r="O41" i="9"/>
  <c r="O42" i="9"/>
  <c r="O43" i="9"/>
  <c r="O44" i="9"/>
  <c r="O88" i="9"/>
  <c r="L75" i="9"/>
  <c r="M75" i="9" s="1"/>
  <c r="O75" i="9" s="1"/>
  <c r="L76" i="9"/>
  <c r="M76" i="9" s="1"/>
  <c r="L51" i="9"/>
  <c r="O51" i="9" s="1"/>
  <c r="L52" i="9"/>
  <c r="M52" i="9" s="1"/>
  <c r="L54" i="9"/>
  <c r="O54" i="9" s="1"/>
  <c r="L55" i="9"/>
  <c r="O55" i="9" s="1"/>
  <c r="L56" i="9"/>
  <c r="O56" i="9" s="1"/>
  <c r="L57" i="9"/>
  <c r="O57" i="9" s="1"/>
  <c r="L58" i="9"/>
  <c r="O58" i="9" s="1"/>
  <c r="L59" i="9"/>
  <c r="O59" i="9" s="1"/>
  <c r="L60" i="9"/>
  <c r="O60" i="9" s="1"/>
  <c r="L61" i="9"/>
  <c r="O61" i="9" s="1"/>
  <c r="L62" i="9"/>
  <c r="O62" i="9" s="1"/>
  <c r="L63" i="9"/>
  <c r="M63" i="9"/>
  <c r="L64" i="9"/>
  <c r="O64" i="9" s="1"/>
  <c r="L77" i="9"/>
  <c r="O77" i="9" s="1"/>
  <c r="L79" i="9"/>
  <c r="M79" i="9" s="1"/>
  <c r="L80" i="9"/>
  <c r="O80" i="9" s="1"/>
  <c r="L81" i="9"/>
  <c r="M81" i="9"/>
  <c r="L5" i="9"/>
  <c r="O5" i="9" s="1"/>
  <c r="L89" i="9"/>
  <c r="O89" i="9" s="1"/>
  <c r="L90" i="9"/>
  <c r="O90" i="9" s="1"/>
  <c r="L91" i="9"/>
  <c r="O91" i="9" s="1"/>
  <c r="L92" i="9"/>
  <c r="O92" i="9" s="1"/>
  <c r="L93" i="9"/>
  <c r="O93" i="9" s="1"/>
  <c r="L68" i="9"/>
  <c r="O68" i="9"/>
  <c r="L69" i="9"/>
  <c r="O69" i="9" s="1"/>
  <c r="L71" i="9"/>
  <c r="O71" i="9" s="1"/>
  <c r="L48" i="9"/>
  <c r="O48" i="9" s="1"/>
  <c r="L47" i="9"/>
  <c r="L78" i="9"/>
  <c r="L82" i="9"/>
  <c r="L50" i="9"/>
  <c r="L73" i="9"/>
  <c r="M73" i="9" s="1"/>
  <c r="L3" i="8"/>
  <c r="M3" i="8"/>
  <c r="O3" i="8"/>
  <c r="L4" i="8"/>
  <c r="M4" i="8"/>
  <c r="O4" i="8"/>
  <c r="L5" i="8"/>
  <c r="M5" i="8"/>
  <c r="O5" i="8"/>
  <c r="L6" i="8"/>
  <c r="M6" i="8"/>
  <c r="O6" i="8"/>
  <c r="L17" i="8"/>
  <c r="O17" i="8"/>
  <c r="L18" i="8"/>
  <c r="O18" i="8"/>
  <c r="L29" i="7"/>
  <c r="L17" i="4"/>
  <c r="M17" i="4"/>
  <c r="O17" i="4"/>
  <c r="L18" i="4"/>
  <c r="M18" i="4"/>
  <c r="O18" i="4"/>
  <c r="L19" i="4"/>
  <c r="O19" i="4"/>
  <c r="L8" i="4"/>
  <c r="M8" i="4"/>
  <c r="O8" i="4"/>
  <c r="L10" i="4"/>
  <c r="O10" i="4"/>
  <c r="L5" i="4"/>
  <c r="M5" i="4"/>
  <c r="O5" i="4"/>
  <c r="L6" i="4"/>
  <c r="M6" i="4"/>
  <c r="O6" i="4"/>
  <c r="L7" i="4"/>
  <c r="M7" i="4"/>
  <c r="O7" i="4"/>
  <c r="M20" i="4"/>
  <c r="O20" i="4"/>
  <c r="L21" i="4"/>
  <c r="M21" i="4"/>
  <c r="O21" i="4"/>
  <c r="L22" i="4"/>
  <c r="M22" i="4"/>
  <c r="O22" i="4"/>
  <c r="L23" i="4"/>
  <c r="M23" i="4"/>
  <c r="O23" i="4"/>
  <c r="L24" i="4"/>
  <c r="M24" i="4"/>
  <c r="O24" i="4"/>
  <c r="L25" i="4"/>
  <c r="M25" i="4"/>
  <c r="O25" i="4"/>
  <c r="O27" i="4"/>
  <c r="L12" i="4"/>
  <c r="M12" i="4"/>
  <c r="L11" i="4"/>
  <c r="M11" i="4"/>
  <c r="L16" i="4"/>
  <c r="M16" i="4"/>
  <c r="L26" i="4"/>
  <c r="M26" i="4"/>
  <c r="L15" i="4"/>
  <c r="L14" i="4"/>
  <c r="L13" i="4"/>
  <c r="M13" i="4"/>
  <c r="L4" i="4"/>
  <c r="L3" i="4"/>
  <c r="M3" i="4"/>
  <c r="L11" i="3"/>
  <c r="M11" i="3"/>
  <c r="O11" i="3"/>
  <c r="L12" i="3"/>
  <c r="M12" i="3"/>
  <c r="O12" i="3"/>
  <c r="L13" i="3"/>
  <c r="M13" i="3"/>
  <c r="O13" i="3"/>
  <c r="L14" i="3"/>
  <c r="M14" i="3"/>
  <c r="O14" i="3"/>
  <c r="L15" i="3"/>
  <c r="M15" i="3"/>
  <c r="O15" i="3"/>
  <c r="L16" i="3"/>
  <c r="M16" i="3"/>
  <c r="O16" i="3"/>
  <c r="L78" i="3"/>
  <c r="M78" i="3"/>
  <c r="O78" i="3"/>
  <c r="L79" i="3"/>
  <c r="M79" i="3"/>
  <c r="O79" i="3"/>
  <c r="L80" i="3"/>
  <c r="M80" i="3"/>
  <c r="O80" i="3"/>
  <c r="L81" i="3"/>
  <c r="M81" i="3"/>
  <c r="O81" i="3"/>
  <c r="L82" i="3"/>
  <c r="M82" i="3"/>
  <c r="O82" i="3"/>
  <c r="L83" i="3"/>
  <c r="M83" i="3"/>
  <c r="O83" i="3"/>
  <c r="L84" i="3"/>
  <c r="M84" i="3"/>
  <c r="O84" i="3"/>
  <c r="L85" i="3"/>
  <c r="M85" i="3"/>
  <c r="O85" i="3"/>
  <c r="L86" i="3"/>
  <c r="M86" i="3"/>
  <c r="O86" i="3"/>
  <c r="L87" i="3"/>
  <c r="M87" i="3"/>
  <c r="O87" i="3"/>
  <c r="L88" i="3"/>
  <c r="M88" i="3"/>
  <c r="O88" i="3"/>
  <c r="L89" i="3"/>
  <c r="M89" i="3"/>
  <c r="O89" i="3"/>
  <c r="L103" i="3"/>
  <c r="M103" i="3"/>
  <c r="O103" i="3"/>
  <c r="L104" i="3"/>
  <c r="M104" i="3"/>
  <c r="O104" i="3"/>
  <c r="L105" i="3"/>
  <c r="M105" i="3"/>
  <c r="O105" i="3"/>
  <c r="L106" i="3"/>
  <c r="M106" i="3"/>
  <c r="O106" i="3"/>
  <c r="L107" i="3"/>
  <c r="M107" i="3"/>
  <c r="O107" i="3"/>
  <c r="L108" i="3"/>
  <c r="M108" i="3"/>
  <c r="O108" i="3"/>
  <c r="L109" i="3"/>
  <c r="M109" i="3"/>
  <c r="O109" i="3"/>
  <c r="L110" i="3"/>
  <c r="M110" i="3"/>
  <c r="O110" i="3"/>
  <c r="L111" i="3"/>
  <c r="M111" i="3"/>
  <c r="O111" i="3"/>
  <c r="L112" i="3"/>
  <c r="M112" i="3"/>
  <c r="O112" i="3"/>
  <c r="L113" i="3"/>
  <c r="M113" i="3"/>
  <c r="O113" i="3"/>
  <c r="L114" i="3"/>
  <c r="M114" i="3"/>
  <c r="O114" i="3"/>
  <c r="L115" i="3"/>
  <c r="M115" i="3"/>
  <c r="O115" i="3"/>
  <c r="L116" i="3"/>
  <c r="M116" i="3"/>
  <c r="O116" i="3"/>
  <c r="L117" i="3"/>
  <c r="M117" i="3"/>
  <c r="O117" i="3"/>
  <c r="L17" i="3"/>
  <c r="M17" i="3"/>
  <c r="O17" i="3"/>
  <c r="L18" i="3"/>
  <c r="M18" i="3"/>
  <c r="O18" i="3"/>
  <c r="L19" i="3"/>
  <c r="M19" i="3"/>
  <c r="O19" i="3"/>
  <c r="L20" i="3"/>
  <c r="M20" i="3"/>
  <c r="O20" i="3"/>
  <c r="L21" i="3"/>
  <c r="M21" i="3"/>
  <c r="O21" i="3"/>
  <c r="L22" i="3"/>
  <c r="O22" i="3"/>
  <c r="L23" i="3"/>
  <c r="O23" i="3"/>
  <c r="L24" i="3"/>
  <c r="O24" i="3"/>
  <c r="L25" i="3"/>
  <c r="O25" i="3"/>
  <c r="L26" i="3"/>
  <c r="O26" i="3"/>
  <c r="L27" i="3"/>
  <c r="O27" i="3"/>
  <c r="L28" i="3"/>
  <c r="O28" i="3"/>
  <c r="L96" i="3"/>
  <c r="O96" i="3"/>
  <c r="L29" i="3"/>
  <c r="O29" i="3"/>
  <c r="L30" i="3"/>
  <c r="O30" i="3"/>
  <c r="L31" i="3"/>
  <c r="O31" i="3"/>
  <c r="L97" i="3"/>
  <c r="M97" i="3"/>
  <c r="O97" i="3"/>
  <c r="M98" i="3"/>
  <c r="O98" i="3"/>
  <c r="M99" i="3"/>
  <c r="O99" i="3"/>
  <c r="M100" i="3"/>
  <c r="O100" i="3"/>
  <c r="M101" i="3"/>
  <c r="O101" i="3"/>
  <c r="M32" i="3"/>
  <c r="O32" i="3"/>
  <c r="O102" i="3"/>
  <c r="L33" i="3"/>
  <c r="M33" i="3"/>
  <c r="O33" i="3"/>
  <c r="L34" i="3"/>
  <c r="M34" i="3"/>
  <c r="O34" i="3"/>
  <c r="L35" i="3"/>
  <c r="M35" i="3"/>
  <c r="O35" i="3"/>
  <c r="L36" i="3"/>
  <c r="M36" i="3"/>
  <c r="O36" i="3"/>
  <c r="L37" i="3"/>
  <c r="M37" i="3"/>
  <c r="O37" i="3"/>
  <c r="L38" i="3"/>
  <c r="M38" i="3"/>
  <c r="O38" i="3"/>
  <c r="L39" i="3"/>
  <c r="M39" i="3"/>
  <c r="O39" i="3"/>
  <c r="L40" i="3"/>
  <c r="M40" i="3"/>
  <c r="O40" i="3"/>
  <c r="L41" i="3"/>
  <c r="M41" i="3"/>
  <c r="O41" i="3"/>
  <c r="L42" i="3"/>
  <c r="M42" i="3"/>
  <c r="O42" i="3"/>
  <c r="L43" i="3"/>
  <c r="M43" i="3"/>
  <c r="O43" i="3"/>
  <c r="L44" i="3"/>
  <c r="M44" i="3"/>
  <c r="O44" i="3"/>
  <c r="L45" i="3"/>
  <c r="M45" i="3"/>
  <c r="O45" i="3"/>
  <c r="L46" i="3"/>
  <c r="M46" i="3"/>
  <c r="O46" i="3"/>
  <c r="L47" i="3"/>
  <c r="M47" i="3"/>
  <c r="O47" i="3"/>
  <c r="L48" i="3"/>
  <c r="M48" i="3"/>
  <c r="O48" i="3"/>
  <c r="L49" i="3"/>
  <c r="M49" i="3"/>
  <c r="O49" i="3"/>
  <c r="M50" i="3"/>
  <c r="O50" i="3"/>
  <c r="M51" i="3"/>
  <c r="O51" i="3"/>
  <c r="M52" i="3"/>
  <c r="O52" i="3"/>
  <c r="M53" i="3"/>
  <c r="O53" i="3"/>
  <c r="L54" i="3"/>
  <c r="M54" i="3"/>
  <c r="O54" i="3"/>
  <c r="L55" i="3"/>
  <c r="M55" i="3"/>
  <c r="O55" i="3"/>
  <c r="L75" i="3"/>
  <c r="M75" i="3"/>
  <c r="O75" i="3"/>
  <c r="L76" i="3"/>
  <c r="M76" i="3"/>
  <c r="O76" i="3"/>
  <c r="L56" i="3"/>
  <c r="O56" i="3"/>
  <c r="O90" i="3"/>
  <c r="L118" i="3"/>
  <c r="M118" i="3"/>
  <c r="O118" i="3"/>
  <c r="O57" i="3"/>
  <c r="L58" i="3"/>
  <c r="M58" i="3"/>
  <c r="O58" i="3"/>
  <c r="L59" i="3"/>
  <c r="M59" i="3"/>
  <c r="O59" i="3"/>
  <c r="L60" i="3"/>
  <c r="M60" i="3"/>
  <c r="O60" i="3"/>
  <c r="L61" i="3"/>
  <c r="M61" i="3"/>
  <c r="O61" i="3"/>
  <c r="O62" i="3"/>
  <c r="L10" i="3"/>
  <c r="M10" i="3"/>
  <c r="O10" i="3"/>
  <c r="L63" i="3"/>
  <c r="M63" i="3"/>
  <c r="O63" i="3"/>
  <c r="L64" i="3"/>
  <c r="M64" i="3"/>
  <c r="O64" i="3"/>
  <c r="L65" i="3"/>
  <c r="M65" i="3"/>
  <c r="O65" i="3"/>
  <c r="L66" i="3"/>
  <c r="M66" i="3"/>
  <c r="O66" i="3"/>
  <c r="L67" i="3"/>
  <c r="M67" i="3"/>
  <c r="O67" i="3"/>
  <c r="L68" i="3"/>
  <c r="O68" i="3"/>
  <c r="L69" i="3"/>
  <c r="O69" i="3"/>
  <c r="L70" i="3"/>
  <c r="O70" i="3"/>
  <c r="O119" i="3"/>
  <c r="O120" i="3"/>
  <c r="O121" i="3"/>
  <c r="O122" i="3"/>
  <c r="O123" i="3"/>
  <c r="O124" i="3"/>
  <c r="O125" i="3"/>
  <c r="O126" i="3"/>
  <c r="O127" i="3"/>
  <c r="O128" i="3"/>
  <c r="O129" i="3"/>
  <c r="O91" i="3"/>
  <c r="L72" i="3"/>
  <c r="M72" i="3"/>
  <c r="O72" i="3"/>
  <c r="L73" i="3"/>
  <c r="M73" i="3"/>
  <c r="O73" i="3"/>
  <c r="L74" i="3"/>
  <c r="M74" i="3"/>
  <c r="O74" i="3"/>
  <c r="L130" i="3"/>
  <c r="M130" i="3"/>
  <c r="O130" i="3"/>
  <c r="L131" i="3"/>
  <c r="M131" i="3"/>
  <c r="O131" i="3"/>
  <c r="L132" i="3"/>
  <c r="O132" i="3"/>
  <c r="L133" i="3"/>
  <c r="M133" i="3"/>
  <c r="O133" i="3"/>
  <c r="L134" i="3"/>
  <c r="M134" i="3"/>
  <c r="O134" i="3"/>
  <c r="L135" i="3"/>
  <c r="M135" i="3"/>
  <c r="O135" i="3"/>
  <c r="L136" i="3"/>
  <c r="M136" i="3"/>
  <c r="O136" i="3"/>
  <c r="L137" i="3"/>
  <c r="M137" i="3"/>
  <c r="O137" i="3"/>
  <c r="L138" i="3"/>
  <c r="M138" i="3"/>
  <c r="O138" i="3"/>
  <c r="L139" i="3"/>
  <c r="M139" i="3"/>
  <c r="O139" i="3"/>
  <c r="L92" i="3"/>
  <c r="M92" i="3"/>
  <c r="O92" i="3"/>
  <c r="L93" i="3"/>
  <c r="M93" i="3"/>
  <c r="O93" i="3"/>
  <c r="L94" i="3"/>
  <c r="M94" i="3"/>
  <c r="O94" i="3"/>
  <c r="L95" i="3"/>
  <c r="M95" i="3"/>
  <c r="O95" i="3"/>
  <c r="O28" i="2"/>
  <c r="L50" i="1"/>
  <c r="M50" i="1"/>
  <c r="O50" i="1"/>
  <c r="L42" i="1"/>
  <c r="M42" i="1"/>
  <c r="O42" i="1"/>
  <c r="L43" i="1"/>
  <c r="M43" i="1"/>
  <c r="O43" i="1"/>
  <c r="L44" i="1"/>
  <c r="M44" i="1"/>
  <c r="O44" i="1"/>
  <c r="L51" i="1"/>
  <c r="M51" i="1"/>
  <c r="O51" i="1"/>
  <c r="L85" i="1"/>
  <c r="M85" i="1"/>
  <c r="O85" i="1"/>
  <c r="L86" i="1"/>
  <c r="M86" i="1"/>
  <c r="O86" i="1"/>
  <c r="O52" i="1"/>
  <c r="O53" i="1"/>
  <c r="O54" i="1"/>
  <c r="O55" i="1"/>
  <c r="O56" i="1"/>
  <c r="O57" i="1"/>
  <c r="O58" i="1"/>
  <c r="O45" i="1"/>
  <c r="L59" i="1"/>
  <c r="M59" i="1"/>
  <c r="O59" i="1"/>
  <c r="L60" i="1"/>
  <c r="M60" i="1"/>
  <c r="O60" i="1"/>
  <c r="L61" i="1"/>
  <c r="M61" i="1"/>
  <c r="O61" i="1"/>
  <c r="L62" i="1"/>
  <c r="M62" i="1"/>
  <c r="O62" i="1"/>
  <c r="L63" i="1"/>
  <c r="M63" i="1"/>
  <c r="O63" i="1"/>
  <c r="L64" i="1"/>
  <c r="M64" i="1"/>
  <c r="O64" i="1"/>
  <c r="L65" i="1"/>
  <c r="M65" i="1"/>
  <c r="O65" i="1"/>
  <c r="L66" i="1"/>
  <c r="M66" i="1"/>
  <c r="O66" i="1"/>
  <c r="L67" i="1"/>
  <c r="M67" i="1"/>
  <c r="O67" i="1"/>
  <c r="O68" i="1"/>
  <c r="L69" i="1"/>
  <c r="M69" i="1"/>
  <c r="O69" i="1"/>
  <c r="L70" i="1"/>
  <c r="M70" i="1"/>
  <c r="O70" i="1"/>
  <c r="L71" i="1"/>
  <c r="M71" i="1"/>
  <c r="O71" i="1"/>
  <c r="L72" i="1"/>
  <c r="O72" i="1"/>
  <c r="L73" i="1"/>
  <c r="O73" i="1"/>
  <c r="L74" i="1"/>
  <c r="O74" i="1"/>
  <c r="L75" i="1"/>
  <c r="M75" i="1"/>
  <c r="O75" i="1"/>
  <c r="L76" i="1"/>
  <c r="O76" i="1"/>
  <c r="L46" i="1"/>
  <c r="M46" i="1"/>
  <c r="O46" i="1"/>
  <c r="L47" i="1"/>
  <c r="M47" i="1"/>
  <c r="O47" i="1"/>
  <c r="L48" i="1"/>
  <c r="M48" i="1"/>
  <c r="O48" i="1"/>
  <c r="L77" i="1"/>
  <c r="M77" i="1"/>
  <c r="O77" i="1"/>
  <c r="L78" i="1"/>
  <c r="M78" i="1"/>
  <c r="O78" i="1"/>
  <c r="L79" i="1"/>
  <c r="M79" i="1"/>
  <c r="O79" i="1"/>
  <c r="L80" i="1"/>
  <c r="M80" i="1"/>
  <c r="O80" i="1"/>
  <c r="L81" i="1"/>
  <c r="M81" i="1"/>
  <c r="O81" i="1"/>
  <c r="L49" i="1"/>
  <c r="M49" i="1"/>
  <c r="O49" i="1"/>
  <c r="H37" i="11" l="1"/>
  <c r="O52" i="9"/>
  <c r="O7" i="9"/>
  <c r="O63" i="9"/>
  <c r="O29" i="9"/>
  <c r="O17" i="9"/>
  <c r="O74" i="9"/>
  <c r="O79" i="9"/>
  <c r="O13" i="9"/>
  <c r="O12" i="9"/>
  <c r="O9" i="9"/>
  <c r="O81" i="9"/>
  <c r="M32" i="9"/>
  <c r="O32" i="9" s="1"/>
  <c r="O28" i="9"/>
  <c r="O16" i="9"/>
  <c r="M6" i="9"/>
  <c r="O6" i="9" s="1"/>
  <c r="O76" i="9"/>
  <c r="O31" i="9"/>
  <c r="O27" i="9"/>
  <c r="O22" i="9"/>
  <c r="O15" i="9"/>
  <c r="O11" i="9"/>
  <c r="O8" i="9"/>
  <c r="O65" i="9" l="1"/>
  <c r="O83" i="9"/>
  <c r="O84" i="9" s="1"/>
  <c r="O1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abc</author>
  </authors>
  <commentList>
    <comment ref="D133" authorId="0" shapeId="0" xr:uid="{BECAB38B-7436-7448-872A-961AC4CEA25E}">
      <text>
        <r>
          <rPr>
            <b/>
            <sz val="10"/>
            <color rgb="FF000000"/>
            <rFont val="Tahoma"/>
            <family val="2"/>
          </rPr>
          <t>abc:</t>
        </r>
        <r>
          <rPr>
            <sz val="10"/>
            <color rgb="FF000000"/>
            <rFont val="Tahoma"/>
            <family val="2"/>
          </rPr>
          <t xml:space="preserve">
</t>
        </r>
        <r>
          <rPr>
            <sz val="10"/>
            <color rgb="FF000000"/>
            <rFont val="Calibri"/>
            <family val="2"/>
          </rPr>
          <t xml:space="preserve">ST-301 A2 C1 P5 </t>
        </r>
      </text>
    </comment>
    <comment ref="D139" authorId="0" shapeId="0" xr:uid="{0598F3ED-92CC-D54B-B83B-09C27A19D211}">
      <text>
        <r>
          <rPr>
            <b/>
            <sz val="10"/>
            <color indexed="8"/>
            <rFont val="Tahoma"/>
            <family val="2"/>
          </rPr>
          <t>abc:</t>
        </r>
        <r>
          <rPr>
            <sz val="10"/>
            <color indexed="8"/>
            <rFont val="Tahoma"/>
            <family val="2"/>
          </rPr>
          <t xml:space="preserve">
</t>
        </r>
        <r>
          <rPr>
            <b/>
            <sz val="10"/>
            <color indexed="8"/>
            <rFont val="Calibri"/>
            <family val="2"/>
          </rPr>
          <t>11-81-0146</t>
        </r>
      </text>
    </comment>
  </commentList>
</comments>
</file>

<file path=xl/sharedStrings.xml><?xml version="1.0" encoding="utf-8"?>
<sst xmlns="http://schemas.openxmlformats.org/spreadsheetml/2006/main" count="5823" uniqueCount="1481">
  <si>
    <t>Division of Creative Arts</t>
  </si>
  <si>
    <t>Art</t>
  </si>
  <si>
    <t>To be completed by  IPBT</t>
  </si>
  <si>
    <t>Other/Notes</t>
  </si>
  <si>
    <t xml:space="preserve">
Department</t>
  </si>
  <si>
    <t>Priority: Critical, Needed, Desirable</t>
  </si>
  <si>
    <t xml:space="preserve">Item(please remember, the subtotal value must be over $100) </t>
  </si>
  <si>
    <t>Enter Justification</t>
  </si>
  <si>
    <t>Section of APRU it is listed in (e.g. V.E.1 or V.F.1)</t>
  </si>
  <si>
    <t>Infra-structure needed? Yes/No</t>
  </si>
  <si>
    <t xml:space="preserve">New Item or Replacement N/Rp </t>
  </si>
  <si>
    <t>Life Expectancy of  item (years)</t>
  </si>
  <si>
    <t>Per Item Cost</t>
  </si>
  <si>
    <t>Quantity</t>
  </si>
  <si>
    <t>Subtotal</t>
  </si>
  <si>
    <t>Tax
9.00%</t>
  </si>
  <si>
    <t>Shipping</t>
  </si>
  <si>
    <t>Total Cost</t>
  </si>
  <si>
    <t>Lottery</t>
  </si>
  <si>
    <t>Instructional Equipment Funding</t>
  </si>
  <si>
    <t>Strong Workforce Funds</t>
  </si>
  <si>
    <t>Perkins Funds</t>
  </si>
  <si>
    <t>Facilities</t>
  </si>
  <si>
    <t>Needed</t>
  </si>
  <si>
    <t>Equipment</t>
  </si>
  <si>
    <t>Lithography and offset printing units: 11x17 Risograph Color Drum.</t>
  </si>
  <si>
    <t>The Risograph simulates lithography and offset printing. This technology, pushes students towards a greater understanding of creating typographical and illustrative contentment following best practices. Additional color drums will allow students greater flexibility in producing custom graphics. This student experience will connect directly with assignments that will be incorporated into student portfolios.</t>
  </si>
  <si>
    <t>V.E.</t>
  </si>
  <si>
    <t>No</t>
  </si>
  <si>
    <t>New</t>
  </si>
  <si>
    <t>Desirable</t>
  </si>
  <si>
    <t>Laser Cutter and Engraver: Glowforge Pro Laser Printer</t>
  </si>
  <si>
    <t xml:space="preserve"> 3D laser cutter engraver used to cut and engrave a variety of materials such as wood, metal, leather, and acrylic. Useful for engraving intricate patterns or designs on thin material. Would be used for rapid prototyping, scaling, pattern making in all courses</t>
  </si>
  <si>
    <t>N</t>
  </si>
  <si>
    <t>10+</t>
  </si>
  <si>
    <t>Carving machine: Inventables 1000mm X-Carve</t>
  </si>
  <si>
    <t>X carve is a 3D carving machine that can carve projects out of wood, a variety of plastics and other material. It can be used for cutting segments that are assembled to make the final product such as modular furniture. Can cut/carve thick material. Would be used for rapid prototyping, scaling, pattern making in all courses</t>
  </si>
  <si>
    <t>Plasma Cutter: Baileigh CNC Plasma Table PT-22</t>
  </si>
  <si>
    <t>A  CNC plasma cutter is a machine that carries a plasma torch and may move that torch in a path directed by a computer. The term “CNC” refers to “Computer Numerical Control”, which implies that a pc is employed to direct the motion of the machine supported numerical codes in a program. CNC Plasma Cutters are also used in many workshops to create decorative metalworkEnhanced metal working practices. Creates accurate cuts and complex shapes.</t>
  </si>
  <si>
    <t>Critical</t>
  </si>
  <si>
    <t xml:space="preserve">20" Drill Press </t>
  </si>
  <si>
    <t>Safety issue with old drill press. Current drill press is unreliable, the table does not lock, hard to clamp items down</t>
  </si>
  <si>
    <t>Rp</t>
  </si>
  <si>
    <t>Safety issue</t>
  </si>
  <si>
    <t>Facility</t>
  </si>
  <si>
    <t>Additional row of tables in the ATC 101 classroom</t>
  </si>
  <si>
    <t>The lab has grown in terms of peripherals and career driven technology. We need to expand the desk top footprint and seating to accommodate the additional resources. During the 2018-19 academic year, the department started the process of looking into expanding the allotment of tables with the college furniture coordinator. The cost is yet to be finalized.</t>
  </si>
  <si>
    <t>V.F</t>
  </si>
  <si>
    <t>12+</t>
  </si>
  <si>
    <t>Needed to use equipment on hand.</t>
  </si>
  <si>
    <t>Video projector</t>
  </si>
  <si>
    <t xml:space="preserve">The Art History classrooms must provide exceptional projection. Art work is digital and must be seen at a high quality and with exact precision. The current generic video projectors do not provide adequate resolution and image accuracy for the size of the classrooms. Not all students can see the screen due to the poor image quality. This affects the quality of instruction and the learning environment, providing an inequitable learning experience. </t>
  </si>
  <si>
    <t>Dance</t>
  </si>
  <si>
    <t>PE11U Air conditioning</t>
  </si>
  <si>
    <t>The air conditioning needs repair. The current AC is insufficient during hot weather</t>
  </si>
  <si>
    <t>Will move classes to VPAC for social distancing</t>
  </si>
  <si>
    <t>Theater</t>
  </si>
  <si>
    <t>Replace hot Tungsten lamps with LED lighting</t>
  </si>
  <si>
    <t>Replace hot Tungsten lamps with LEDs to improve the learning environment by lessening the heat. Such a replacement will also reduce power needs.</t>
  </si>
  <si>
    <t>F/TV-Production</t>
  </si>
  <si>
    <t>Sony Alpha a5100 Mirrorless Camera</t>
  </si>
  <si>
    <t>Our entry-level cameras are heavily used by our students and the wear and tear is significant. Acquiring replacements will improve students' access to technology while addressing equity issues for those unable to have such access otherwise.</t>
  </si>
  <si>
    <t>V.E</t>
  </si>
  <si>
    <t>Electro-Voice 635A/B Omnidirectional Microphone</t>
  </si>
  <si>
    <t>Microphone used for location sound recording, such as interviews and loud sound effects</t>
  </si>
  <si>
    <t>Needed for fall classes</t>
  </si>
  <si>
    <t xml:space="preserve">Zoom H4n Pro Audio Recorder and Custom-Fit Waterproof Case </t>
  </si>
  <si>
    <t>Portable audio recorder, used in multiple production classes</t>
  </si>
  <si>
    <t>Davis &amp; Sanford ProVista 6510 Aluminium Tripod with V10 Fluid Head</t>
  </si>
  <si>
    <t>Basic tripod used by students in beginning production classes</t>
  </si>
  <si>
    <t>Slate: Elvid 9-Section Acrylic Production Slate with Color Clapper</t>
  </si>
  <si>
    <t>Scene slate used to identify shots and synchronise sound to picture. Allows students to learn professional practice.</t>
  </si>
  <si>
    <t>Raya 5-in-1 Collapsible Reflector Disc (32")</t>
  </si>
  <si>
    <t>Compact lighting reflector used on lcation ro bounce light, used in multiple productiion classes</t>
  </si>
  <si>
    <t>Watson 8-Bay Rapid Charger Kit with AA MX NiMH Rechargeable Batteries</t>
  </si>
  <si>
    <t>Batteries and charger to elminiate/reduce the use of alkaline battereis, used by numberous devices</t>
  </si>
  <si>
    <t>Light Meter Kit: Sekonic L-398A Studio Deluxe III Light Meter and Sekonic Slide Set for L-398M.</t>
  </si>
  <si>
    <t>Light meter as used in lighitng and film production classes. Slide set for light meter to allow direct readings of f-stop used for exposure. Greatly simplifies use of meter allowing direct readings</t>
  </si>
  <si>
    <t>CobraCrane Complete Track Kit</t>
  </si>
  <si>
    <t>A critical need as students cannot be trained or have access to this equipment unless replaced</t>
  </si>
  <si>
    <t>Final Draft Software</t>
  </si>
  <si>
    <t xml:space="preserve">Industry-standard professional screenwriting software essential for transfer and vocational training </t>
  </si>
  <si>
    <t>Software license expires in August</t>
  </si>
  <si>
    <t>Other</t>
  </si>
  <si>
    <t xml:space="preserve">Motion Picture Development and Digital Transfer Service: Fotokem </t>
  </si>
  <si>
    <t>Purchase, process, and digitally transfer 16mm and 35mm motion picture film for production, editing, and distribution in a core course for the A.S.-T. in Film, Television, and Electronic Media; equity issue.</t>
  </si>
  <si>
    <t>III.D</t>
  </si>
  <si>
    <t>Provides flexibility with writing/workshopping screenplay pages; allows professional workflow for production; reduces printing paper costs</t>
  </si>
  <si>
    <t xml:space="preserve">Not only meets demand, but will allow for social distancing and moving students off campus a greater percentage of the time. </t>
  </si>
  <si>
    <t>Production apps for iPads</t>
  </si>
  <si>
    <t>Offers broader access to professional tools that students use in production, such as call sheets, slates, director's viewfinder, storyboarding, etc.</t>
  </si>
  <si>
    <t>Final Draft Mobile Software for iPads</t>
  </si>
  <si>
    <t>Industry-standard professional screenwriting software (for iPads) essential for transfer and vocational training</t>
  </si>
  <si>
    <t>DVD/Blu-rays</t>
  </si>
  <si>
    <t>Instructional classroom use, supporting all courses, necessary for instruction in classrooms with unstable internet connection in the ATC building basement</t>
  </si>
  <si>
    <t>multiple</t>
  </si>
  <si>
    <t>Online video licensing too expensive to use. Need physical DVDs.</t>
  </si>
  <si>
    <t>Peer Tutors and Mentors</t>
  </si>
  <si>
    <t>Essential for our department's ability to  increase student success, provide equity for underrepresented populations, and serve them better</t>
  </si>
  <si>
    <t>V.G</t>
  </si>
  <si>
    <t>Tutors needed for production, editing.</t>
  </si>
  <si>
    <t>Professional Development/Guest Speakers</t>
  </si>
  <si>
    <t>Critical for our CTE progran to allow for the continuous practical training of faculty on the latest professional industry workflows, often held outside of the Bay Area</t>
  </si>
  <si>
    <t>WebCheckout equipment management software</t>
  </si>
  <si>
    <t>Annual remote Hosting/Subscription Fee and maintenance</t>
  </si>
  <si>
    <t>Used for checking out equipment. Current license expires in December.</t>
  </si>
  <si>
    <t xml:space="preserve">Expendables </t>
  </si>
  <si>
    <t>Color correction gels, diffusion material, cookie sheets, C-47s, light bulbs, printing paper, ink/toner cartridges, among others</t>
  </si>
  <si>
    <t>Used for production classes.</t>
  </si>
  <si>
    <t>Dracast LED5000 Daylight LED Fresnel with Wi-Fi</t>
  </si>
  <si>
    <t>New LED technology critically needed for up-to-date training of our students for both transfer and CTE purposes; will improve our student-to-equipment ratio, thus promoting access and equity among students</t>
  </si>
  <si>
    <t>8+</t>
  </si>
  <si>
    <t>Dracast LED3000 Bi-Color LED Fresnel with Wi-Fi</t>
  </si>
  <si>
    <t>Dracast LED1500 Bi-Color LED Fresnel with Wi-Fi</t>
  </si>
  <si>
    <t>Case for LED lights</t>
  </si>
  <si>
    <t>Aputure Light Storm LS C120D II LED Light Kit</t>
  </si>
  <si>
    <t>Aputure Barndoors for LS 120 and LS 300 LED Lights</t>
  </si>
  <si>
    <t>Aputure Fresnel Lens Mount for Light Storm LS120 COB</t>
  </si>
  <si>
    <t>Aputure Light Dome Mini II</t>
  </si>
  <si>
    <t>Aputure Case for LS120D II 2/3 Light Kit</t>
  </si>
  <si>
    <t>Standard Printer</t>
  </si>
  <si>
    <t>The lab printer will support screenwriting and production courses and will reduce paper and regular maintenance and toner costs</t>
  </si>
  <si>
    <t>F/TV-Production and F/TV: Animation</t>
  </si>
  <si>
    <t>Film &amp; Video Student Show</t>
  </si>
  <si>
    <t>Funding for annual poster design and printing, program design and printing, certificates and certificate folders</t>
  </si>
  <si>
    <t>N/A</t>
  </si>
  <si>
    <t xml:space="preserve">Reconfigure/Renovate AT102 </t>
  </si>
  <si>
    <t>Needs to be a more teacher- and student-friendly classroom with repositioning of instructor station, computer stations and electrical outlets, projector and screen mounts, so students can easily follow the instructor's lectures and demos and the instructor can easily see and hear the students.</t>
  </si>
  <si>
    <t>Yes</t>
  </si>
  <si>
    <t>Uninterruptible Power Supply for F/TV Server, B&amp;H Photo, APC Smart-UPS Battery Backup &amp; Surge protector, APS2200RM2UC</t>
  </si>
  <si>
    <t>Battery Backup and Surge Protector device for protecting our Film/TV SAN Video Server.  This device protects the SAN from the frequent campus power spikes and outages. Strongly recommended by SAN manufacturer.</t>
  </si>
  <si>
    <t>5+</t>
  </si>
  <si>
    <t>Server used for all student files.</t>
  </si>
  <si>
    <t>Digital Recorder: Blackmagic Design HyperDeck Studio 2, HD Video/Audio Recorder/Player, B&amp;H Photo, Part# HYPERD/ST2</t>
  </si>
  <si>
    <t>Broadcast HD solid state recorder/playback deck, Use as primary record and playback device for ATC113 TV Studio, replaces current failing computer base record/playback system.</t>
  </si>
  <si>
    <t>Needed for TV studio class</t>
  </si>
  <si>
    <t>Lighting Grid Pole System: AT113 Pantograph, DeSisti, Spider Junior Pole Operated, Type 1/ 2 meter, Pipe Clamp &amp; Receiver, Musson Theatrical &amp; AT113 Panotograph telescopic extensible pole, Musson Theatrical, DeSisti</t>
  </si>
  <si>
    <t>2 Scissor arms Pantograph used to mount to lighting grid holding (2) new ATC113 TV Studio lighting fixtures. Replaces 20 year old non-adjustable pantograph. The (1) AT 113 Telescopic extenstion pole will used to raise and lower lighting grid Panotographs/lighting fixtures in ATC113 TV Studio.  We have 4 panotographs that cannot be raised or lowered without this extensible pole.</t>
  </si>
  <si>
    <t>20+</t>
  </si>
  <si>
    <t>Sound Studio Updating-Hardware: Avid HDX card w/Pro Tools Utimate EDU</t>
  </si>
  <si>
    <t>Academic bundle of audio hardware/software for audio editing (Pro Tools Ultimate)</t>
  </si>
  <si>
    <t>Sound Studio Updating-Hardware: Blackmagic Design DeckLink Studio 4K</t>
  </si>
  <si>
    <t>Video/audio input/output hardware for Mac/PC used to display HD video on external monitor</t>
  </si>
  <si>
    <t>Sound Studio Updating-Hardware: Marantz Pro Dual-well cassette deck</t>
  </si>
  <si>
    <t>For playback of pre-recorded music and voice recordings from legacy sources</t>
  </si>
  <si>
    <t>no</t>
  </si>
  <si>
    <t>Sound Studio Updating-Hardware: Sony 65" OLED A9G UHD Display w/wallmount &amp; CA Recycling fee</t>
  </si>
  <si>
    <t>Large display to aid in group demonstrations of software and display video when mixing sound to picture</t>
  </si>
  <si>
    <t>Sound Studio Updating-Hardware: Video adapters and HDMI 2.0 cabling</t>
  </si>
  <si>
    <t>Miscellaneous hardware required for installation of a/v hardware</t>
  </si>
  <si>
    <t>Sound Studio Updating-Hardware: Avid DigiSnake AES 4x XLRF 4x XLRM</t>
  </si>
  <si>
    <t>Cabling used to connect audio hardware to computer</t>
  </si>
  <si>
    <t>Sound Studio Updating-Hardware: Avid MTRX i/o modular system w/2-channel Mic/line input card &amp; cables</t>
  </si>
  <si>
    <t>Modular audio hardware for connection to Avid S5MC control surface, suuports EUCON control protocal, allowing hardware control of audio software.</t>
  </si>
  <si>
    <t>Sound Studio Updating-Software: iZotope RX Post Production Suite 4 (EDU)</t>
  </si>
  <si>
    <t>Software application used for audio repair/restoration</t>
  </si>
  <si>
    <t>Sound Studio Updating-Software: Neyrinck SoundCode for Dolby Digital 2</t>
  </si>
  <si>
    <t>Software used to encode audio into surround sound format</t>
  </si>
  <si>
    <t>Sound Studio Updating-Software: Non-Lethal Applications Video Slave 4 Pro software</t>
  </si>
  <si>
    <t>Sofware used for synchronised playback of video to picture; used for recording ADR and Foley</t>
  </si>
  <si>
    <t>Sound Studio Updating-Software: Sonnet M.2 4x4 PCIe card w/4x Samsung 970 EVO Plus 1TB NVMe strips</t>
  </si>
  <si>
    <t>High-speed local storage for computer–required for 4k video and large track count audio mixes. The current network playback is too slow.</t>
  </si>
  <si>
    <t xml:space="preserve">N </t>
  </si>
  <si>
    <t>Sound Studio Updating-Software: Sounds in Sync EdiApps EDU Bundle</t>
  </si>
  <si>
    <t>Software used with Avid Pro Tools for ADR (automated dialogue replacement) or dubbing.</t>
  </si>
  <si>
    <t>Film/TV: Animation</t>
  </si>
  <si>
    <t>Smith-Victor LED Copy Light Set with Adjustable Arms</t>
  </si>
  <si>
    <t>These lights are meant to be used on a copy stand and will provide better illumination than the cheap Home Depot work lights currently being used. Also since they use LED's they consume less electricity and give off less heat.</t>
  </si>
  <si>
    <t>Used for production classes held every quarter.</t>
  </si>
  <si>
    <t>Used Canon Digital Rebel DSLR camera</t>
  </si>
  <si>
    <t>We need cameras for our two pencil testing / 2D stop-motion stations which have manual focus and manual exposure and work with the Dragonframe capture software. These cameras are recommended by Dragonframe for lower budgets, but will still give quality results</t>
  </si>
  <si>
    <t>On order-deliver post quarantine</t>
  </si>
  <si>
    <t>Nikon AF NIKKOR 50mm f/1.8D Lens + Canon to Nikon adapter</t>
  </si>
  <si>
    <t>These lenses are for our two pencil testing / 2D stop-motion stations, and are the recommended lenses for the cameras listed above</t>
  </si>
  <si>
    <t>Smith-Victor 42" Pro-Duty Copy Stand Kit + Smartphone Mount + Tablet Mount</t>
  </si>
  <si>
    <t>This copy stand + mounts will create a third pencil testing / 2D stop-motion station where students could use their own devices for digital captures. This would allow more students to capture work at the same time</t>
  </si>
  <si>
    <t>Stop-Motion Supplies (Armatures, Plasticene clay, glue gun + sticks)</t>
  </si>
  <si>
    <t>Basic supplies for the stop-motion class, like inexpensive armatures and clay, must be purchased annually; every year we lose some of the armatures, and the clay gets used up</t>
  </si>
  <si>
    <t>Brother ImageCenter ADS-2800W Wireless Desktop Scanner</t>
  </si>
  <si>
    <t>TWAIN-compliant feed scanner which works with existing 2D animation software, TV Paint and Toon Boom Harmony</t>
  </si>
  <si>
    <t xml:space="preserve">Oculus Rift S Virtual Reality System </t>
  </si>
  <si>
    <t xml:space="preserve">Members of our Program Advisory Board advised us to “stay current with trends and technology, including the Virtual Reality (VR) realm”. VR offers many exciting new opportunities for animators. This system is one of two industry-standard systems. It would allow F/TV students to get experience in this new and rapidly expanding field. This VR set could be used in both for animation and live-action production classes. </t>
  </si>
  <si>
    <t>Allows for higher student-equipment ratio, and learn differences in VR delivery systems.</t>
  </si>
  <si>
    <t>VIVE VR System</t>
  </si>
  <si>
    <t>Peer Mentors/Technical Assistants</t>
  </si>
  <si>
    <t>Provides more hands-on, in-dept assistance to students than the teacher can provide; able to help students in the labs outside of class when instructors aren't available</t>
  </si>
  <si>
    <t>Critical for faculty to stay up-to-date on hardware, software and hiring trends</t>
  </si>
  <si>
    <t>CyberPowerPC Gamer Ultra VR Desktop</t>
  </si>
  <si>
    <t>Needed to run VR hardware and applications</t>
  </si>
  <si>
    <t>iPad Air 256GB with Apple Pencil and 2-yr Apple Care</t>
  </si>
  <si>
    <t>The iPad Air, when coupled with the Apple Pencil, delivers the same quality of drawing surface as a much higher end pen display. I believe these iPads could level the playing field for our students. If they can check these out to use for the quarter, they will basically have an incredibly powerful and portable drawing tablet + computer + HD camera that they can use for 2D animation, sketching, animation planning, and even highly refined illustration and concept art work.</t>
  </si>
  <si>
    <t>iPad Air case with pencil holder</t>
  </si>
  <si>
    <t>Needed to protect the iPad and keep the pencils from getting lost</t>
  </si>
  <si>
    <t>Comgrow Creality Ender 3 Pro 3D Printer + 2 rolls printer filament</t>
  </si>
  <si>
    <t>3D printer and filament for printing 3D sculpts and stop-motion puppet parts. Also prints animation peg bars for $1/ea, making them affordable to all students.</t>
  </si>
  <si>
    <t>Music</t>
  </si>
  <si>
    <t>Piccolo</t>
  </si>
  <si>
    <t>Replace current obsolescent instrument. Piccolo is used in almost every piece of concert band repertoire, the current instrument which has been sent for repair for many years, made it very undesirable for students to play on.</t>
  </si>
  <si>
    <t>15-20</t>
  </si>
  <si>
    <t>Replacement, for Concert Band. Also equity issue, as students often cannot afford their own instrument.</t>
  </si>
  <si>
    <t>Alto Flute</t>
  </si>
  <si>
    <t>We often have more flute players than other instruments interested in joining band. It helps to attract and motivate more student to take the concert band and orchestra courses.</t>
  </si>
  <si>
    <t>Vibraphone cart</t>
  </si>
  <si>
    <t>Need to replace current obsolescent cart. The cart and wheel locks are old, which doesn't hold up the vibraphone safely, and makes it hard to move from A31 to the VPAC and other rooms for concerts.</t>
  </si>
  <si>
    <t>Replacement. May be safety issue.</t>
  </si>
  <si>
    <t>Timpani Throne</t>
  </si>
  <si>
    <t xml:space="preserve">Safety issue. Need to replace current obsolescent chair. Students need to sit on a safe and working chair to rehearse and perform. </t>
  </si>
  <si>
    <t>10 to 15</t>
  </si>
  <si>
    <t>On order</t>
  </si>
  <si>
    <t>Photo</t>
  </si>
  <si>
    <t>Lighting Tripod: Geekoto AT24 Pro Tripod</t>
  </si>
  <si>
    <t>Standard tool used in all aspects of photography. We need more because students have been using this equipment more frequently.</t>
  </si>
  <si>
    <t>Needed to meet demand.</t>
  </si>
  <si>
    <t>Studio Lighting package: 6 Profoto b10 Plus Duo kit, 6 Profoto Connect Transmitters, 6 Profoto OCF 2x3 Softbox, 6 Profoto OCF Speedring, 12 Kup Click Stands 9'</t>
  </si>
  <si>
    <t>Lighting skills are a key foundation for a vocational career. We need industry standard equipment so our students can get hands on experience with them. The equipment will be used by students to complete assignments and created final portfolio pieces to help employment search.</t>
  </si>
  <si>
    <t>Computers: iMac 27 inch, 16GB RAM</t>
  </si>
  <si>
    <t>Needed to displace aging computers in A-6 that are used for PHTG 2, 3, 54, 58AB, 57AB, as well as overflow when the computers in A92. New computers needed to run new versions of software used in the photography department. With digital photography the computer is a vital piece of equipment for instruction.</t>
  </si>
  <si>
    <t>Focusing Accessory package: 1 Broncolor Para 88 F Focusing Kit, 1 Broncolor Para Adapter for Profoto</t>
  </si>
  <si>
    <t xml:space="preserve">Remote focusing  accessory for Studio Lighting package. </t>
  </si>
  <si>
    <t>Medium Format Still Camera Kit</t>
  </si>
  <si>
    <t>Industry standard High resolution camera for students to get hands on practice and use to produce imagery for portfolio creation. Portfolios help student search for employment.</t>
  </si>
  <si>
    <t>6+</t>
  </si>
  <si>
    <t>Photo Printers: Epson 7570 Printer kit</t>
  </si>
  <si>
    <t>Current Photo-quality printer is over 10 years old. Inks are not readily available, and it does not always print properly. Printing final images are part of creating the portfolio for student work. Seeing and holding a physical piece of work makes a difference in students understanding the final product.</t>
  </si>
  <si>
    <t>Print Enlarger: Beseler 23CIII XL Dichroic Enlarger with lens and negative carrier</t>
  </si>
  <si>
    <t>The enlargers are getting worn out from student use. 15 of the 26 are newer, and we hope to replace more. The enlarger is required for students to produce prints in our basic photography class, PHTG 1. It is the foundation in printmaking. Students will use it to complete assignments for the class.</t>
  </si>
  <si>
    <t>Total Requests</t>
  </si>
  <si>
    <t>Division of Intercultural International Studies</t>
  </si>
  <si>
    <r>
      <t xml:space="preserve">Category:
</t>
    </r>
    <r>
      <rPr>
        <sz val="12"/>
        <rFont val="Calibri"/>
        <family val="2"/>
        <scheme val="minor"/>
      </rPr>
      <t>Equipment,
Facility, or
Other</t>
    </r>
  </si>
  <si>
    <t>Asian American Studies</t>
  </si>
  <si>
    <t>Needed to close equity gap</t>
  </si>
  <si>
    <t>Other: compensation for student mentors</t>
  </si>
  <si>
    <t xml:space="preserve">Student mentors  in Asian American Studies classes who can be monetarily compensated </t>
  </si>
  <si>
    <t>Equity work that requires the class to be more community-based and peer-led needs the presence of student mentors in the classroom to provide regular guidance, support, and  encouragement to reach all students in the classroom.</t>
  </si>
  <si>
    <t>2 student mentors per quarter*3 quarters=6 student mentors. 8 hours per week * 11 weeks = 80 hours per quarter.80hours* 6 student mentors= 480 hours total at $15 minimum wage per student mentor=.</t>
  </si>
  <si>
    <t>Other: funds to cover cost of student attendance and participation at professional/academic conferences.</t>
  </si>
  <si>
    <t>Funds to cover costs of students to attend and present at professional/academic conferences</t>
  </si>
  <si>
    <t>Equity work that is to involve students in the real-world relevance of their classroom learning and show pathways for academic/intellectual work would benefit from students being able to experience the challenge and success of participating and presenting at professional academic conferences.</t>
  </si>
  <si>
    <t>3 students per year*conference registration ($100/student)+lodging ($150/student)+transporation ($400/student)= $1950.</t>
  </si>
  <si>
    <t>Other: funds to cover costs of classroom speakers and campus events</t>
  </si>
  <si>
    <t>Funds to cover classroom speakers/campus events sponsored by the Asian American Studies department</t>
  </si>
  <si>
    <t>To extend the reach of classroom learning to involve leaders in the field as well as locally active community members, modest compensation to classroom speakers and campus guests would provide honoraria to recognize the value of their contributions to students and the college.</t>
  </si>
  <si>
    <t>yes</t>
  </si>
  <si>
    <t>3 events per year at $150 per event = $450</t>
  </si>
  <si>
    <t>African American Studies</t>
  </si>
  <si>
    <t>Desireable</t>
  </si>
  <si>
    <t xml:space="preserve">Women of Color Healing Retreat </t>
  </si>
  <si>
    <t xml:space="preserve">Chair cites the following publications on or related to the topics of challenging racial battle fatigue, marginalization in the Academy, resisting from the margins, and living with multiple marginality, indicating a body of literature describing the harmful, unhealthy impacts of faculty of color and multiple marginal identities working within the Academy:                             1. Black women in the academy: promises and perils (Benjamin, 1997)
2. Black Women in the Academy: The Secrets to Success and Achievement (Gregory, 1999)
3. Candid reflections on the departure of black women faculty from academe in the united states (Chambers, 2012)
4. Maids of academe: african american women faculty at predominately white institutions (Harley, 2008)
5. Challenging Racial Battle Fatigue on Historically White Campuses: A Critical Race Examination of Race-Related Stress (Smith, W.A., Yosso, T.J., &amp; Solórzano D, 2006)
6. Troubling success: interviews with black female faculty (Edwards &amp; Alexander-Snow, 2011)
7. Double consciousness: the negotiation of intersectionality of identities among academically successful black women (Dickens, 2014)
8.  Incorporation and Marginalization in the Academy: From Border toward Center for Faculty of Color? Race in the Academy: Moving beyond Diversity and toward the Incorporation of Faculty of Color in Predominantly White (Turner, 2003)
9.  Resisting from the Margins: The Coping Strategies of Black Women and Other Women of Color Faculty Members at a Research University (Thomas, 2001)
10.  Women of color in academe: living with multiple marginality (Turner, 2002) </t>
  </si>
  <si>
    <t>V.H.1</t>
  </si>
  <si>
    <t xml:space="preserve">Women of Color Self-Care Retreat </t>
  </si>
  <si>
    <t>See above.</t>
  </si>
  <si>
    <t>ICS</t>
  </si>
  <si>
    <t xml:space="preserve">Compensation for student mentors  in ICS classes who are often from "targeted" groups and need the money to pursue this leadership activity. </t>
  </si>
  <si>
    <t>Equity work that requires the class to be more community-based and peer-led needs the presence of student mentors in the classroom to provide regular guidance, support, and encouragement to reach all students in the classroom.</t>
  </si>
  <si>
    <t>V.G.</t>
  </si>
  <si>
    <t>Funds to cover classroom speakers/campus events sponsored by ICS</t>
  </si>
  <si>
    <t xml:space="preserve">Compensation for adjunct faculty attendance at a Departmental meetings for in-house professional development. </t>
  </si>
  <si>
    <t>Equity gaps between classes, and even between different sections of the same course taught by different instructors, suggests that there is a need for “inter-instructor reliability” in the delivery of best practices that attend to the needs of our “targeted group” populations.  A simple and direct strategy to address this issue is to provide  compensation for our adjunct faculty for in-house professional development in the sharing of best practices, with opportunities for shadowing/colleague observations, guest lectures to model specific practices, and simply collaboration time.</t>
  </si>
  <si>
    <t>III.C, III.E.</t>
  </si>
  <si>
    <t>NA</t>
  </si>
  <si>
    <r>
      <rPr>
        <b/>
        <sz val="12"/>
        <color indexed="8"/>
        <rFont val="Calibri"/>
        <family val="2"/>
        <scheme val="minor"/>
      </rPr>
      <t>*</t>
    </r>
    <r>
      <rPr>
        <sz val="12"/>
        <color indexed="8"/>
        <rFont val="Calibri"/>
        <family val="2"/>
        <scheme val="minor"/>
      </rPr>
      <t xml:space="preserve"> Two 90-mintute meetings per quarter for six instructors.</t>
    </r>
  </si>
  <si>
    <t>INTL</t>
  </si>
  <si>
    <t xml:space="preserve">III.E, </t>
  </si>
  <si>
    <t>MAND</t>
  </si>
  <si>
    <t xml:space="preserve">Mandarin </t>
  </si>
  <si>
    <t>Software</t>
  </si>
  <si>
    <t>Sanako Study 1200 Quite, Sanako Interpretation and Translation System</t>
  </si>
  <si>
    <t>This software is critical to be used for the skill classes of Translation and Interpretation Ceritifcates Program for Mandarin.</t>
  </si>
  <si>
    <t xml:space="preserve">V.E. </t>
  </si>
  <si>
    <t>YES</t>
  </si>
  <si>
    <t>One Time Cost/Received quote from Sanako</t>
  </si>
  <si>
    <t>45 licenses</t>
  </si>
  <si>
    <t>*Translaton and Interpreation Cerificates Program in Mandarin requests Strong Workforce Funds and Perkins Funds</t>
  </si>
  <si>
    <t>PC/Lab Room</t>
  </si>
  <si>
    <t>PC/Lab Room with 45 PCs</t>
  </si>
  <si>
    <t>The PC/Lab Room is needed to provide students to practice their translation and interperation exercises using software.</t>
  </si>
  <si>
    <t>V.F.</t>
  </si>
  <si>
    <t>45 PCs</t>
  </si>
  <si>
    <t xml:space="preserve">                          TBA</t>
  </si>
  <si>
    <t>The Mandarin T/I Certificate program has delayed it's launch to Fall 2021 due to the current pandemic and SIP conditions, and so these resource requests, highlighted in light green, have changed from Critical to Needed at this time.</t>
  </si>
  <si>
    <t xml:space="preserve">Instructional </t>
  </si>
  <si>
    <t xml:space="preserve">Salaries for 4-5 faculty; 4.5 units at $100/hr for 4 beginner courses; 4.5 units at $100/hr for 4 advaned courses </t>
  </si>
  <si>
    <t>Need 4 to 5 faculty to teach 8 courses with two years program</t>
  </si>
  <si>
    <t>$21600.00 (Offered Year1, Year 3 and every year starting Year 4); $21600.00 (Offered Year 2 and every year starting Year 4)</t>
  </si>
  <si>
    <t>8 courses</t>
  </si>
  <si>
    <t>Non-Insructional</t>
  </si>
  <si>
    <t>Orientation, Proctor Entrance Exam, Certificate Exam Preparation</t>
  </si>
  <si>
    <t>Need to provide these to support the program; 1 Medical Exam Pre; 1 Court Exam Prep; Offered Year 2 and every year starting Year 4)</t>
  </si>
  <si>
    <t>Per Orientaiton $400 for 2 ; Per Exam $200 for 2; Per Preparation $1200 for 20 hours</t>
  </si>
  <si>
    <t>Need program coordinator</t>
  </si>
  <si>
    <t xml:space="preserve">Need corrdinator to organize and manage orientation, entrance exam, certificate exam prepartion, recruit students, events, etc. </t>
  </si>
  <si>
    <t>Per Hour $50 for 200 Hours</t>
  </si>
  <si>
    <t>Faculty Training Workshop</t>
  </si>
  <si>
    <t>Per Workshop $100.00 for 4 workshops</t>
  </si>
  <si>
    <t>Need to provide workshops to train faculty to teach skills courses</t>
  </si>
  <si>
    <t>Professional Organization Fees</t>
  </si>
  <si>
    <t>Annual Fee for NCTA $125.00 ; For Non-Profit Centers Org. $350.00</t>
  </si>
  <si>
    <t xml:space="preserve">Need to particiate in professional organizations to get information, to attend conferences, to receive trainings, etc. </t>
  </si>
  <si>
    <t>Certification Exam (Medical or Court)</t>
  </si>
  <si>
    <t>Per Exam is $500.00 (offered Year 2 and every year starting Year 4)</t>
  </si>
  <si>
    <t>Pay graduates to take certify exams fee.  Per student $500 for court certificate; $500 for medical certificate ( both for the first time exam)</t>
  </si>
  <si>
    <t xml:space="preserve">40 students </t>
  </si>
  <si>
    <t>Miscellaneous Events</t>
  </si>
  <si>
    <t xml:space="preserve">Guest spearkers, events, advertisement, etc. </t>
  </si>
  <si>
    <t xml:space="preserve">Need to build up community relationships and also advertise the program </t>
  </si>
  <si>
    <t>SPAN</t>
  </si>
  <si>
    <t>Annual World Languages Expo</t>
  </si>
  <si>
    <r>
      <t xml:space="preserve">Enhanced support for students: </t>
    </r>
    <r>
      <rPr>
        <sz val="12"/>
        <color indexed="8"/>
        <rFont val="Calibri"/>
        <family val="2"/>
        <scheme val="minor"/>
      </rPr>
      <t>the SPAN Dept requests $2,000 to host a World Languages Expo event on campus: (1) to promote the study of World Languages at De Anza and in the Bay Area, and (2) to provide support to students in mapping careers and/or tapping into job opportunities that are enhanced by proficiency in one or more World Languages.</t>
    </r>
  </si>
  <si>
    <t>III.E, V.G</t>
  </si>
  <si>
    <t>30 laptop computers</t>
  </si>
  <si>
    <t>In lieu of a computer lab, students need to have equitable access to scaffolded instruction/training on required online publisher lab work required for WL courses.</t>
  </si>
  <si>
    <t>?</t>
  </si>
  <si>
    <t>WMST</t>
  </si>
  <si>
    <t>Funding to support adjunct faculty participation</t>
  </si>
  <si>
    <t>IIS DIV</t>
  </si>
  <si>
    <t>Facilities or Other</t>
  </si>
  <si>
    <t>Additional office pod (“cubicle”) in the MCC for dedicated use by Division-specific Counselor and/or MCC Facilities and Web Coordinator, or DASB-funded MCC-Student Center/Web Intern</t>
  </si>
  <si>
    <t>Equity work that requires instructor to pay more individualized attention to all students in the classrom regularly yields numerous cases in which students need counseling for academic, psychological, and personal reasons. The instructor needs more intrusive and ongoing support tied to the classroom to be effective in reaching all students.</t>
  </si>
  <si>
    <t>Dean's Summary</t>
  </si>
  <si>
    <t>Needed for outreach to promote enrollment.</t>
  </si>
  <si>
    <t>1 color printer for dean/administrative assistant’s office.</t>
  </si>
  <si>
    <t>Needed for flyers to promote outreach to students and community of courses and intercultural programming held in the MCC.</t>
  </si>
  <si>
    <t>1 scanner for dean’s use</t>
  </si>
  <si>
    <t>To expidite administrative meetings and tasks where scanning is required, including comminication with division faculty and broader community.</t>
  </si>
  <si>
    <t>NO</t>
  </si>
  <si>
    <t xml:space="preserve">  </t>
  </si>
  <si>
    <t>Division of Biological, Health and Environmental Sciences</t>
  </si>
  <si>
    <t>Biology</t>
  </si>
  <si>
    <t>Media Dispenser</t>
  </si>
  <si>
    <t>Needed by all biology courses.</t>
  </si>
  <si>
    <t>V.E.1</t>
  </si>
  <si>
    <t>X</t>
  </si>
  <si>
    <t>CRITICAL</t>
  </si>
  <si>
    <t>other</t>
  </si>
  <si>
    <t>software licenses</t>
  </si>
  <si>
    <t xml:space="preserve">Needed by all biology classes.  </t>
  </si>
  <si>
    <t>Gel Electrophoresis chambers</t>
  </si>
  <si>
    <t>Needed by general/human biology courses.</t>
  </si>
  <si>
    <t>Bactincinerators</t>
  </si>
  <si>
    <t xml:space="preserve">Needed by molecular and microbiology courses on a daily basis.  </t>
  </si>
  <si>
    <t>Ophthalmoscopes</t>
  </si>
  <si>
    <t>Needed by anatomy and physiology and human biology courses.</t>
  </si>
  <si>
    <t>Prepared Slides</t>
  </si>
  <si>
    <t xml:space="preserve">Needed by all Biology courses.  </t>
  </si>
  <si>
    <t xml:space="preserve">Ongoing Lab Supplies - Graduated Cylinders, Beakers, Flasks, Gloves, Aprons, Goggles, Test tubes, Test tube racks, Test tube caps, Microscope slides and coverslips, Lamps, Dissecting equipment - scalpels, blades, pins, etc.    </t>
  </si>
  <si>
    <t xml:space="preserve">Needed by all biology and chemistry classes.  </t>
  </si>
  <si>
    <t>Heating Blocks</t>
  </si>
  <si>
    <t>Needed by molecular biology classes.</t>
  </si>
  <si>
    <t>Refrigerators</t>
  </si>
  <si>
    <t>Electronic Balances</t>
  </si>
  <si>
    <t>Chest Freezers</t>
  </si>
  <si>
    <t>Foto UV Digital Camera System</t>
  </si>
  <si>
    <t>Power Supplies</t>
  </si>
  <si>
    <t>Xcell Protein Chambers</t>
  </si>
  <si>
    <t>Pipette Pump</t>
  </si>
  <si>
    <t>Blood Pressure Cuffs/Pulse Monitor</t>
  </si>
  <si>
    <t>Stethoscopes</t>
  </si>
  <si>
    <t>Portable Dry Spirometers</t>
  </si>
  <si>
    <t>Plastomount models (Brains, Hearts, Rats, etc.)</t>
  </si>
  <si>
    <t xml:space="preserve">Needed by anatomy and physiology and human biology courses and Biology 6A courses.  </t>
  </si>
  <si>
    <t>Laboratory Glassware Washers</t>
  </si>
  <si>
    <t>Clean glassware is needed in most Biology classes.</t>
  </si>
  <si>
    <t>Incubator</t>
  </si>
  <si>
    <t>Needed by all microbiology and molecular biology classes</t>
  </si>
  <si>
    <t>Thermocycle/PCR</t>
  </si>
  <si>
    <t>Hot Plates</t>
  </si>
  <si>
    <t>Centrifuges</t>
  </si>
  <si>
    <t>Physiology Testing Kits</t>
  </si>
  <si>
    <t xml:space="preserve">Needed by Biology 6C classes. </t>
  </si>
  <si>
    <t>Ecology Testing Kits</t>
  </si>
  <si>
    <t>Pipetters</t>
  </si>
  <si>
    <t>Electrocardiogram (EKG) Machines</t>
  </si>
  <si>
    <t>Needed by anatomy and physiology courses.</t>
  </si>
  <si>
    <t>Biology Models</t>
  </si>
  <si>
    <t>Microscopes (compound &amp; dissecting)</t>
  </si>
  <si>
    <t>Autoclave</t>
  </si>
  <si>
    <t>Ice Machine</t>
  </si>
  <si>
    <t>Water Bath</t>
  </si>
  <si>
    <t>Animal Kindgom and Flower posters</t>
  </si>
  <si>
    <t>Needed by General biology courses, Biology 6A.</t>
  </si>
  <si>
    <t>ES/ESCI- EMBS program</t>
  </si>
  <si>
    <t>needed by EMBS</t>
  </si>
  <si>
    <t>ES/ESCI ERM&amp;P2 Program</t>
  </si>
  <si>
    <t>needed by ERMPP classes</t>
  </si>
  <si>
    <t>ESCI/ES</t>
  </si>
  <si>
    <t>needed by all ES/ESCI classes</t>
  </si>
  <si>
    <t>Trend (Jace8000) TL1 w/Novar Drivers (Open Licensing) to replace existing Novar Lingo Executive Controllers</t>
  </si>
  <si>
    <t>Improve Student Success Rates; Meet CCCCO CTE  Key Performance Indicators</t>
  </si>
  <si>
    <t>V.E.2</t>
  </si>
  <si>
    <t>ES/ESCI- EMBS Program</t>
  </si>
  <si>
    <t>Tridium Jace/8000 (open licensing) with Modbus/TCP Gateway Driver and 10 Niagara Network Connections (S-N4-10-3YR) for student controls programming</t>
  </si>
  <si>
    <t>Improve Student Success Rates; Meet CCCCO CTE Key Performance Indicators</t>
  </si>
  <si>
    <t>PC with 3 year protection plan for student developed Kirsch Center supervisory graphics and energy analysis</t>
  </si>
  <si>
    <t>Niagara 4 Supervisor License w/ 3 year sw support</t>
  </si>
  <si>
    <t>Niagara 4 Supervisor Database driver</t>
  </si>
  <si>
    <t>ETS</t>
  </si>
  <si>
    <t>Trend TL1 Sequence Programming by ETS or Contractor</t>
  </si>
  <si>
    <t>V.E.2, V.G</t>
  </si>
  <si>
    <t xml:space="preserve"> </t>
  </si>
  <si>
    <t>ETS Access to Database instance on campus server for energy analysis</t>
  </si>
  <si>
    <t>Programming Initial Jace/8000 Facilities Graphical User Interface by Contractor</t>
  </si>
  <si>
    <t>Obvius Acquisuite Energy Data Acquisition Device for Kirsch Meters</t>
  </si>
  <si>
    <t>Labor for Kirsch Electrical Obvius Energy Data Acquisition Device Install &amp; Modbus Wiring to existing electrical meters</t>
  </si>
  <si>
    <t>V.E.2, V.F</t>
  </si>
  <si>
    <t>Student/Faculty Consulting Time with TL1 Installation/Programming Contractor</t>
  </si>
  <si>
    <t>WIFI Upgrade in Kirsch 239 to provide higher bandwidth for lab equipment</t>
  </si>
  <si>
    <t>2+</t>
  </si>
  <si>
    <t>Necessary</t>
  </si>
  <si>
    <t>Floor electrical outlet repair in Kirsch 239 (reliable power must be provided at each desk in KC239 for lab equipment)</t>
  </si>
  <si>
    <t>V.E.2, 5.F</t>
  </si>
  <si>
    <t>ETS Labor and Materials for providing instructor access to Kirsch Center EMS system in Kirsch 239 and lobby plasma display</t>
  </si>
  <si>
    <t>Various supplies for lab classes- racks for equipment, wiring, plugs, electrical equipment, power strips, meters, temp guns, resistors, controls, sensors, lab tools</t>
  </si>
  <si>
    <t>Other-Additional Resource</t>
  </si>
  <si>
    <t>Additional pay for Part Time Faculty to take on Industry Relations and curriculum updates</t>
  </si>
  <si>
    <t>Multi-Parameter Air Quality Environmental Monitor</t>
  </si>
  <si>
    <t>In support of CTE program classes in ERM&amp;P2</t>
  </si>
  <si>
    <t>N-JS</t>
  </si>
  <si>
    <t>Other (Software)</t>
  </si>
  <si>
    <t>Software: dealing with Enviro managemt/ Enviro compliance; environmental impact assessment, enviro Site Assessment and Sustainable /Eco design.</t>
  </si>
  <si>
    <t>Basic educational materials: videos, training aids, reference/technical books, etc</t>
  </si>
  <si>
    <t>Other (Supplies)</t>
  </si>
  <si>
    <t>Misc Lab &amp; Field Supplies &amp; Safety Equipment (gloves, boots, buckets, eyewear, etc)</t>
  </si>
  <si>
    <t>&lt;1</t>
  </si>
  <si>
    <t>Storage units for safe and secure storage of purchased equipment and supplies.</t>
  </si>
  <si>
    <t>Other (Prof Dev)</t>
  </si>
  <si>
    <t>Professional Development (training &amp; conferences)</t>
  </si>
  <si>
    <t>V.E.3, V.H.1</t>
  </si>
  <si>
    <t>ES/ESCIESA /Fieldwork</t>
  </si>
  <si>
    <t xml:space="preserve"> Lab supplies(On-going): i.e. Beakers, Erlenmeyer flasks, microscope slides, microscope cover slips, disposable gloves, live organisms, prepared specimin slides, educational models and kits </t>
  </si>
  <si>
    <t>Necessary for field work for ESCI field classes</t>
  </si>
  <si>
    <t>VE</t>
  </si>
  <si>
    <t>RP</t>
  </si>
  <si>
    <t>ES/ESCI/ESA/Fieldwork</t>
  </si>
  <si>
    <t>40 cubic yards of organic soil fill and building materials for composting system</t>
  </si>
  <si>
    <t>ES/ESCI/ESA /Fieldwork</t>
  </si>
  <si>
    <t>Water, air &amp; soil sampling equipment including aquatic nets, LaMotte Soil Science Field Testing Outfit Model AM-31</t>
  </si>
  <si>
    <t xml:space="preserve">   Water Quality Assessment Kits</t>
  </si>
  <si>
    <t xml:space="preserve">   Stormwater sampling kit</t>
  </si>
  <si>
    <t xml:space="preserve">   Soil sampling &amp; classification kit</t>
  </si>
  <si>
    <t xml:space="preserve">   Lab &amp; Field Supplies &amp; Safety Equipment (gloves, boots, buckets, eyewear, etc)</t>
  </si>
  <si>
    <t>Spotting Scope with tripod stand</t>
  </si>
  <si>
    <t>Salinity Refractometer</t>
  </si>
  <si>
    <t xml:space="preserve">NEW   </t>
  </si>
  <si>
    <t>Environmental Science Research Institute - ARCgis software suite</t>
  </si>
  <si>
    <t>Necessary for Environmental data analysis and geographic analysis</t>
  </si>
  <si>
    <t>Hardshell Computer Cases</t>
  </si>
  <si>
    <t xml:space="preserve">Necessary antitheft device for previously purchased MacBook pros. </t>
  </si>
  <si>
    <t>NEW</t>
  </si>
  <si>
    <t>Batteries (AA)</t>
  </si>
  <si>
    <t>Needed for animal tracking cameras</t>
  </si>
  <si>
    <t>Moultrie P120i Security Case</t>
  </si>
  <si>
    <t xml:space="preserve">Panoramic field camera </t>
  </si>
  <si>
    <t xml:space="preserve">Needed for field research </t>
  </si>
  <si>
    <t>8mm Camo Python Cable Lock</t>
  </si>
  <si>
    <t>Chest Waders</t>
  </si>
  <si>
    <t>Necessary for field work for ESCI field classes and ESA</t>
  </si>
  <si>
    <t>CIRCULAR AQUATIC NET 30.5X46CM/1.2M HDL</t>
  </si>
  <si>
    <t>ES/ESCI Env Biology Lab</t>
  </si>
  <si>
    <t xml:space="preserve">  Lab supplies(On-going): i.e. Beakers, Erlenmeyer flasks, microscope slides, microscope cover slips, disposable gloves, live organisms, prepared specimin slides, educational models and kits  </t>
  </si>
  <si>
    <t>Allow hands on work with biological concepts and ideas. Active learning activities in lab increase student retention and success especially among our target student populations.</t>
  </si>
  <si>
    <t>V.E.3</t>
  </si>
  <si>
    <t>VG</t>
  </si>
  <si>
    <t>Field Supplies (on-going): i.e. measuring tapes, scales, buckets</t>
  </si>
  <si>
    <t>Infrared thermometer guns (8)</t>
  </si>
  <si>
    <t>Allow students to complete hands on measurements of infrared radition to better understand climate change and the Greenhouse Effect</t>
  </si>
  <si>
    <t>Balance</t>
  </si>
  <si>
    <t>HTEC</t>
  </si>
  <si>
    <t>all HTEC classes</t>
  </si>
  <si>
    <t>Hemoglobin Anaylzer Hemocue with cuvettes</t>
  </si>
  <si>
    <t>This item is for a lab class that has 40 students.I was approved for 12 but still need another 12.</t>
  </si>
  <si>
    <t>V.A , V.B. lll.E</t>
  </si>
  <si>
    <t xml:space="preserve">New </t>
  </si>
  <si>
    <t>Handheld Oximeter</t>
  </si>
  <si>
    <t>We currently have 2 for a class of 30 students. Would like to place one in each table for the students to avoid wait time.</t>
  </si>
  <si>
    <t>V.D.2</t>
  </si>
  <si>
    <t>Crticial</t>
  </si>
  <si>
    <t>Supply</t>
  </si>
  <si>
    <t>Eclipse Blood Collection 22G X 1 needles</t>
  </si>
  <si>
    <t>I do not have enough in my B budget to cover this essential item for our phlebotomy program.</t>
  </si>
  <si>
    <t>4 cases</t>
  </si>
  <si>
    <t>Safety-Lok Dcc Syringes (50/bx)</t>
  </si>
  <si>
    <t>Do not have enough in my B budget for this item that must be used for veinpunctures.</t>
  </si>
  <si>
    <t>4 boxes</t>
  </si>
  <si>
    <t>3-Peer tutoring, , TEA $25 for 6 hours 12 weeks</t>
  </si>
  <si>
    <t>Organizing study sessions in where I will need the assistance of peer tutoring</t>
  </si>
  <si>
    <t>lllD,E</t>
  </si>
  <si>
    <t>Non Instructional Work Pay $50 per hour</t>
  </si>
  <si>
    <t>For our bi yearly phlebotomy program approval from the state, our phlebotomy instructor puts in 15 hours gathering required data outside of her regular teaching load.</t>
  </si>
  <si>
    <t>lll.E &amp; V.H.2</t>
  </si>
  <si>
    <t>new</t>
  </si>
  <si>
    <t>Phlebotomy Videos</t>
  </si>
  <si>
    <t>Our phlebotomy videos have now reached the 5 year age. We need to update per Curriculum.</t>
  </si>
  <si>
    <t>4-Certified Phlebo Tech $50 for 6 hr/11wks</t>
  </si>
  <si>
    <t>To enhance the students experience, to maintain success rates, increase enrollement and safety.</t>
  </si>
  <si>
    <t>lll.E &amp; V.A</t>
  </si>
  <si>
    <t>Digital Oral Thermometer</t>
  </si>
  <si>
    <t>V.B &amp; V.D.2</t>
  </si>
  <si>
    <t>Temporal Thermometer</t>
  </si>
  <si>
    <t>Audiometer</t>
  </si>
  <si>
    <t>Students waited too long for equipment delaying their progress and learning experience.</t>
  </si>
  <si>
    <t>Tympanic Membrane Thermometer</t>
  </si>
  <si>
    <t>Increase the part time Allied Health specialist postion to full time</t>
  </si>
  <si>
    <t>With one full time coordinator/teacher and no extra pay to complete the extra office assignments for a department of 715 students,11 instructors, 7 assistants. I am requesting help to help with both office and classroom expectations.</t>
  </si>
  <si>
    <t>40 hours</t>
  </si>
  <si>
    <t>MLT</t>
  </si>
  <si>
    <t>all MLT classes</t>
  </si>
  <si>
    <t>Emergency</t>
  </si>
  <si>
    <t>Medica easylite</t>
  </si>
  <si>
    <t>Neccesary for students studying chemistry to develop clinical skills</t>
  </si>
  <si>
    <t>Lab supplies i.e. reagents, media, control material.</t>
  </si>
  <si>
    <t>Additional lab material is needed for students to perform individual tests to experience lab skills instead of the current practice of shared materials with a partner</t>
  </si>
  <si>
    <t xml:space="preserve">Hematek Stainer </t>
  </si>
  <si>
    <t>Necessity for students studying hematology to be able to stain and read slides which is part of the curriculum and externship requirement that students must be proficient in.</t>
  </si>
  <si>
    <t xml:space="preserve">Hematek Stainer equipment, i.e. pump tubing, underplaten tubing, and  </t>
  </si>
  <si>
    <t>Hematek Stainer pak</t>
  </si>
  <si>
    <t>Pipettes</t>
  </si>
  <si>
    <t>Additional lab material is needed for students to perform individual tests to experience lab skills instead of the current practice of shared equipment with a partner</t>
  </si>
  <si>
    <t>Administrative assistant</t>
  </si>
  <si>
    <t>Help students navigate certicate and processing and screening applications and checking inventory/equipment maintenance and ordering supplies</t>
  </si>
  <si>
    <t>V.D.1</t>
  </si>
  <si>
    <t>Faculty, additional pay</t>
  </si>
  <si>
    <t>Staff needed to provide skills lab to students that need additional hands-on mentoring and lab technique reinforcement</t>
  </si>
  <si>
    <t>TEA or AHS</t>
  </si>
  <si>
    <t>Peers to provide in class tutoring and mentoring to struggling students, thus increasing student success and decreasing withdrawal rate.</t>
  </si>
  <si>
    <t>equipment</t>
  </si>
  <si>
    <t>CLEC training funds</t>
  </si>
  <si>
    <t>Skills refreshment training for lab educators to build on techniques to foster student learning</t>
  </si>
  <si>
    <t xml:space="preserve"> Heat Blocks</t>
  </si>
  <si>
    <t>Functional up-to-date lab equipment is needed for students attain clinical lab skills</t>
  </si>
  <si>
    <t>Microscopes</t>
  </si>
  <si>
    <t>For student visual demonstrations of abnormal cellular morphology to meet the new legislation of expanded MLT scope that has now included areas of microscopy that was once exluded.</t>
  </si>
  <si>
    <t>Turning Point Equipment and Software</t>
  </si>
  <si>
    <t>Used to increase student engagement in the class</t>
  </si>
  <si>
    <t>Neccesary for storing reagents for equipment use</t>
  </si>
  <si>
    <t>Beckman ACTs</t>
  </si>
  <si>
    <t>Neccesary for students studying hematology to develop clinical skills</t>
  </si>
  <si>
    <t xml:space="preserve">Chemistry Anayzler </t>
  </si>
  <si>
    <t>Spectrophotometers</t>
  </si>
  <si>
    <t>Gel typing equipment for BB</t>
  </si>
  <si>
    <t>Necessary for students studying Blood Banking to develop clinical skills, this is now under their scope of practice</t>
  </si>
  <si>
    <t>Pipette Calibration System</t>
  </si>
  <si>
    <t>Necessary to keep pipetts calibrated for accurate results</t>
  </si>
  <si>
    <t xml:space="preserve">Equipment maintenance or 5 year replacement program. </t>
  </si>
  <si>
    <t>Clinical equipments needs to be replaced every 5 years to be functional for student use. Students need hands on lab experience with working instrumentation that is not obsolete and relevant to current clinical labs practice to make students more competitive applicants.</t>
  </si>
  <si>
    <t>Cepheid rapid cycler</t>
  </si>
  <si>
    <t>For student exposure to molecular methonds that have been an increasing demand in the lab field</t>
  </si>
  <si>
    <t>NURS</t>
  </si>
  <si>
    <t>for all nursing students</t>
  </si>
  <si>
    <t>nurs</t>
  </si>
  <si>
    <t>critical</t>
  </si>
  <si>
    <t>disposable lab supplies</t>
  </si>
  <si>
    <t>Supplies needed for students to practice skills in the lab, examples are gauze, tape, needles, syringes, gloves, bandages, iv bags, iv tubing, etc.</t>
  </si>
  <si>
    <t>Adaptive Quizzing program</t>
  </si>
  <si>
    <t>Improve student success rate on college and state testing by utilizing personalized, adaptive testing to meet individual student needs.  (STUDENT SUCCESS)</t>
  </si>
  <si>
    <t>patient care simulation expert</t>
  </si>
  <si>
    <t>Improve clinical decision making and skill performance through simulationed patient scenairos in non-threatening, safe learning environments.  (Important for student retention- by reducing stress and facilitating student success in 'actual' patient situations.)</t>
  </si>
  <si>
    <t>n/a</t>
  </si>
  <si>
    <t>needed</t>
  </si>
  <si>
    <t>iPads + drop protection cases</t>
  </si>
  <si>
    <t xml:space="preserve">22 iPads for in-class simulation exercises. Since actual clinical placements are becominge difficult due to high competition for placements, recommended learning is using unfolding patient simulation cases facilitated in the classroom. These iPads would
be 'loaned' to the students for the class activity and would afford them the opportunity to assess patient situations and make clinical
judgements on plans of care. ( Clinical judgement is THE new item stressed on the RN licensing exam and the one area that hospitals
who hire new graduates, say is lacking). This definitely correlatesto our PLO of safe performance by our  graduate nurses.
</t>
  </si>
  <si>
    <t>outreach and recruiting materials</t>
  </si>
  <si>
    <t>Recruiting materials to assist in helping prospective students choose De Anza and Nursing as their education choice</t>
  </si>
  <si>
    <t>classified staff funding for conferences</t>
  </si>
  <si>
    <t>Staff development and training</t>
  </si>
  <si>
    <t>Step Stool</t>
  </si>
  <si>
    <t>Step stool with hand rail to prevent falls and enable staff access to high shelving</t>
  </si>
  <si>
    <t>electric hospital bed</t>
  </si>
  <si>
    <t>Manikins are in the electric hospital beds allowing students to practice bedside nursing. The equipment needs periodic replacement due to wear and servicing.</t>
  </si>
  <si>
    <t>digital blood pressure machine (ex. Welch Allyn Connex ProBP3400)</t>
  </si>
  <si>
    <t>Digital blood pressure machine to simulate checking vital signs of patients in hospitals</t>
  </si>
  <si>
    <t>bed privacy screens</t>
  </si>
  <si>
    <t>Privacy screens to approximate clinical practice of privacy to patient.  Practice in the lab setting leads to appropriate practice in the clinical setting</t>
  </si>
  <si>
    <t>computerized mobile medication cart with bar code scanner &amp; patient charting</t>
  </si>
  <si>
    <t>Medications in hospitals are dispensed electronically.  Mobile medication cart with patient charting allows students to practice the steps before they have to perform those steps during clinical rotation.  Medication administration is the number one area of unsafe nursing practice in the clinical setting.  We hope to minimize this by offering comparable learning opportunities.  (STUDENT SUCCESS)</t>
  </si>
  <si>
    <t>n</t>
  </si>
  <si>
    <t>pulse oximeter</t>
  </si>
  <si>
    <t>Allows students to practive taking oxygen saturation levels with hospital grade device in the lab and clinical setting.</t>
  </si>
  <si>
    <t>IV training arm</t>
  </si>
  <si>
    <t>This equipment is in constant use as students perfect their clinical skills in IV insertion.  As a result they wear out quickly.</t>
  </si>
  <si>
    <t>desirable</t>
  </si>
  <si>
    <t>nursing ann simpad, touch monitor, etc</t>
  </si>
  <si>
    <t xml:space="preserve">Due to high paced progression of students throught the program, use of simulation equipment is needed to present patient scenarios allowing students to learn bedside in both lab and clinical sites </t>
  </si>
  <si>
    <t>Linen cart (pg 119 x 2)</t>
  </si>
  <si>
    <t>Replace older equipment showing wear</t>
  </si>
  <si>
    <t>hydraulic lift and sling</t>
  </si>
  <si>
    <t>Replace older equipment showing wear.  Also, keeps the lift safe for practice and use.</t>
  </si>
  <si>
    <t>anatomical models showing disease conditions, ie artery model with plaque buildup, lung set with pathologies, etc.</t>
  </si>
  <si>
    <t>Compliment learning environment in skills lab with models showing disease processes</t>
  </si>
  <si>
    <t>Division of Equity and Engagement</t>
  </si>
  <si>
    <t>FYE</t>
  </si>
  <si>
    <t>Course materials</t>
  </si>
  <si>
    <t>60 Readers for FYE courses total of $2,400</t>
  </si>
  <si>
    <t>These readers are necessary for the FYE students to get off to a good start in their first year in college.  It also alleviates the stress of purchasing the reader after their financial aid get disbursed which is usually at the end of the first week.  This way, they can get the readers the first day of class.</t>
  </si>
  <si>
    <t>III.D.</t>
  </si>
  <si>
    <t>Replacement</t>
  </si>
  <si>
    <t>1 year</t>
  </si>
  <si>
    <t>Varies</t>
  </si>
  <si>
    <t>Conference fees</t>
  </si>
  <si>
    <t>Miscellaneous Conferences focused on disproportionate impacted student succes, rentention, and completion rates</t>
  </si>
  <si>
    <t>De Anza staff and faculty development provide $1600 maximum per employee for conference fees.  The number has not increased for several years and now sometime not even enough to cover the transportation, cost, and lodging of a single conference.  During a given year, there are usually several opportunities both in and out of state which could help add to our professional growth both as individuals and as a program.  Especially now when the entire state is putting a focus on degree, certificate, and transfer completion of disproportionate impacted students.  Especially considering that the FYE program exists specially to address these issues.</t>
  </si>
  <si>
    <t>V.H.2</t>
  </si>
  <si>
    <t xml:space="preserve">New Item  </t>
  </si>
  <si>
    <t>1 Year</t>
  </si>
  <si>
    <t xml:space="preserve">$1,000 per FYE faculty </t>
  </si>
  <si>
    <t>20 lap tops</t>
  </si>
  <si>
    <t>As of now we have a lap top cart which only includes 10 lap tops.  Ideally we need at least 30 laptops in order for students to serve at least one class.  Often times we need to do lab work but there are too few labs on campus that are open to for classes.  Most of our students do not own lap top or computers so they are dependent on the computers in the SSRS.  We only about 20 computers in the SSRS lab but we share the lab with 3 other programs so there is always a shortage of computers.</t>
  </si>
  <si>
    <t>New Item</t>
  </si>
  <si>
    <t>5 Years</t>
  </si>
  <si>
    <t xml:space="preserve">FYE </t>
  </si>
  <si>
    <t>Additional Funding</t>
  </si>
  <si>
    <t>Fuding for culturally relevant workshops, authoers, speakers, and performers.</t>
  </si>
  <si>
    <t>Througout the academic year, the FYE team always comes up with potential authors, speakers, and performers who are relevant and inspiring to our students.  Unfortunately, many of these people are out of our budget range.  With an additional $5,000, we would have lot more flexability with who we invite to De Anza</t>
  </si>
  <si>
    <t>Materials</t>
  </si>
  <si>
    <t>Instructional/student materials such as organizational planners for students, materials for academic presentations, writing journals, et.c</t>
  </si>
  <si>
    <t>FYE students often lack the money for critical materials needed to complete presentations, work, or improve student hood skills</t>
  </si>
  <si>
    <t>I Year</t>
  </si>
  <si>
    <t xml:space="preserve">Needed </t>
  </si>
  <si>
    <t>Materials/software/</t>
  </si>
  <si>
    <t>Microsoft Office (word, ppt, excel) and Adobe installed on all ipads</t>
  </si>
  <si>
    <t>We currently have ipads for our two cohorts but to make full use of them, they need software that they can use to complete course assignments and projects.</t>
  </si>
  <si>
    <t xml:space="preserve">No </t>
  </si>
  <si>
    <t>3-4 years</t>
  </si>
  <si>
    <t>varies</t>
  </si>
  <si>
    <t>Blue tooth key boards for ipads with track pad</t>
  </si>
  <si>
    <t>We have 60 ipads. These can be fully functional for students if they have keybords</t>
  </si>
  <si>
    <t>Color printer</t>
  </si>
  <si>
    <t>for program flyers, events, activities, recruitment, and program.</t>
  </si>
  <si>
    <t>6-8 Years</t>
  </si>
  <si>
    <t>Copy machine</t>
  </si>
  <si>
    <t>for program flyers, events, activities, recruitment and program.</t>
  </si>
  <si>
    <t>Honors</t>
  </si>
  <si>
    <t>Printer/scanner</t>
  </si>
  <si>
    <t>The program has a lot of pringing both for students and outreach and our printer no long works properly due to its age</t>
  </si>
  <si>
    <t>PUENTE</t>
  </si>
  <si>
    <t xml:space="preserve">Equipment </t>
  </si>
  <si>
    <t xml:space="preserve">15 lap tops </t>
  </si>
  <si>
    <t xml:space="preserve">Ideally we would like 30 lap tops to lend to our Puente students for the year. Some students do not have access to computers during the academic year and share with family members or use their phone to complete assignments. </t>
  </si>
  <si>
    <t xml:space="preserve">New Item </t>
  </si>
  <si>
    <t>5 years</t>
  </si>
  <si>
    <t xml:space="preserve">Additional Funding </t>
  </si>
  <si>
    <t xml:space="preserve">Funding for culturally relevant workshops, authors, speakers and performers </t>
  </si>
  <si>
    <t xml:space="preserve">Every year, we'd like to invite an author or speaker for  students. </t>
  </si>
  <si>
    <t xml:space="preserve">V.H.1. </t>
  </si>
  <si>
    <t xml:space="preserve">1 year </t>
  </si>
  <si>
    <t xml:space="preserve">PUENTE </t>
  </si>
  <si>
    <t xml:space="preserve">Critical </t>
  </si>
  <si>
    <t xml:space="preserve">Conference Fees </t>
  </si>
  <si>
    <t xml:space="preserve">Training on MBTI career inventories to implement in CLP courses that Puente students take. </t>
  </si>
  <si>
    <t xml:space="preserve">Studnts take Career Life Planning courses every year. Providing the MBTI assessment would supplement the student's growth in career exploration. </t>
  </si>
  <si>
    <t xml:space="preserve">1 Year </t>
  </si>
  <si>
    <t xml:space="preserve">Desirable </t>
  </si>
  <si>
    <t xml:space="preserve">Funding for cultural events (theatre, museums, concerts) </t>
  </si>
  <si>
    <t xml:space="preserve">Cultural events enhance student college experience, success and persistence. </t>
  </si>
  <si>
    <t xml:space="preserve">V.H. 1. </t>
  </si>
  <si>
    <t>SSC-MSTRC &amp; Gen Sub</t>
  </si>
  <si>
    <t>TI-84 Plus CE Graphing Calculators EZ Spot Classroom Pack of 30, includes three charging stations for 10 calculators each.</t>
  </si>
  <si>
    <t>Students on financial aid do not have free quarter-long access to a graphing calculator required of many math and science courses, in particular Math 10 Statistics.  This purchase will allow the MSTRC to check out a calculator for the whole quarter saving students ~$120-150 per calculator.</t>
  </si>
  <si>
    <t>SSC</t>
  </si>
  <si>
    <t>Textbooks</t>
  </si>
  <si>
    <t>Student often come to centers unprepared or without their textbooks; tutors need them for reference</t>
  </si>
  <si>
    <t>Scanner, District standard Fujitsu ScanSnap</t>
  </si>
  <si>
    <t>For staff to scan documents and textbook pages for student and tutor use.</t>
  </si>
  <si>
    <t>SSC-Gen Sub</t>
  </si>
  <si>
    <t>FOB and handicapped entry for ATC 304</t>
  </si>
  <si>
    <t>To comply with ADA regulations and provide access to students in wheelchairs.</t>
  </si>
  <si>
    <t>V.F.1</t>
  </si>
  <si>
    <t>Y</t>
  </si>
  <si>
    <t>SSC-MSTRC</t>
  </si>
  <si>
    <t>FOB for S43</t>
  </si>
  <si>
    <t>S43 has an on-going security issue and materials have been stolen</t>
  </si>
  <si>
    <t>PSME needs the S4 computer lab doors keyed for access to the classroom labs (S42, S44and S48) from the outside of the building.</t>
  </si>
  <si>
    <t>The MSTRC (S43) front doors are the only means of entering the labs.  MSTRC doors have frequently been left open during non-operational hours and poses a security issue.  During operational hours we have dealt with whole classrooms disrupting center activity by transversing to the labs via S43.</t>
  </si>
  <si>
    <t>Double key from both sides of the doors from S43 to the S42, S44 and S48.</t>
  </si>
  <si>
    <t xml:space="preserve">Innovative Educators Professional Development https://www.innovativeeducators.org/products/webinar-package-deals Webinar Package </t>
  </si>
  <si>
    <t xml:space="preserve">See justification in APRU V.H.2 Is there a way the college could coordinate for better  deal? We do not have B-Budget to cover these valuable sessions. </t>
  </si>
  <si>
    <t>6-webinar package</t>
  </si>
  <si>
    <t>Mobile Presentation unit for large meetings</t>
  </si>
  <si>
    <t xml:space="preserve">To stream videos and presentations for students and tutors </t>
  </si>
  <si>
    <t>3 Wireless microphones https://www.amazon.com/innopow-80-Channel-Microphone-Interference-Continuous/dp/B0749L15PF 3 @ $135 each)</t>
  </si>
  <si>
    <t>To increase audio quality and engagement in large room trainings within the department,division and greater campus</t>
  </si>
  <si>
    <t>4 speaker wall mounted sound system</t>
  </si>
  <si>
    <t>SSC-ATC Areas</t>
  </si>
  <si>
    <t>Large TV Displays for Presentations</t>
  </si>
  <si>
    <t>For use in ATC workshops and review sessions. Current displays from 2014 ATC remodel are now outdated and not user-friendly</t>
  </si>
  <si>
    <t>SSC-All Areas</t>
  </si>
  <si>
    <t>Touch Screen Display for SARS Sign-In</t>
  </si>
  <si>
    <t>All areas get busy times with queues for signing in and out of our SARS Trak/Grid stations.  This will expedite students signing in and out.</t>
  </si>
  <si>
    <t>Division of Physical Education</t>
  </si>
  <si>
    <t>Area</t>
  </si>
  <si>
    <t>Shipping 10.00%</t>
  </si>
  <si>
    <t>Ath Train</t>
  </si>
  <si>
    <t>Athletics</t>
  </si>
  <si>
    <t>Healthy Roster Medical App</t>
  </si>
  <si>
    <t>Subscrition for medical record retainment</t>
  </si>
  <si>
    <t>SWAY Concussion Testing</t>
  </si>
  <si>
    <t>Subscription for concussion management</t>
  </si>
  <si>
    <t>Equip</t>
  </si>
  <si>
    <t>Tape (leukotape, taping adhesive, tape remover, elastic tape, porous tape, athletic tape, adhesive tape, cohesive tape, kinesiology tape)</t>
  </si>
  <si>
    <t>Need for injury prevention/management</t>
  </si>
  <si>
    <t>Tape supplies (taping adhesive, tape remover, heel and lace pads, pre-wrap)</t>
  </si>
  <si>
    <t>Hydration (cups, electrolyte powder, water coolers)</t>
  </si>
  <si>
    <t>Need for heat illness prevention</t>
  </si>
  <si>
    <t>Emergency Medical Supplies (splints, slings, save-a-tooth, urinalysis</t>
  </si>
  <si>
    <t>Need for medical emergency management</t>
  </si>
  <si>
    <t>Infection Control (medical facility grade cleaning supplies, hand sanitizer, equipment sanitizing agent, face tissues)</t>
  </si>
  <si>
    <t>Need for OSHA guidelines</t>
  </si>
  <si>
    <t xml:space="preserve">OTC Medication (ibuprofen, tylenol, antifungal cream, cough drops, benedryl, claritin, tums, electrolytes) </t>
  </si>
  <si>
    <t>Need for illness management</t>
  </si>
  <si>
    <t>Modality Supplies-electrodes, ice cups, ultrasound gel, flexi-wrap, ice bags, re-usable towels)</t>
  </si>
  <si>
    <t>Need for injury management</t>
  </si>
  <si>
    <t>Durable Medical Equimpent (crutches, walking boots, heel cups)</t>
  </si>
  <si>
    <t xml:space="preserve">Rehab supplies (physio balls, medicine balls, foam rollers, balance pads, resistance bands, myofascial release tools, training ropes) </t>
  </si>
  <si>
    <t>Topicals (rubbing alcohol, anti-itch cream, lotion, cold rub, hot rub, massage cream)</t>
  </si>
  <si>
    <t>Wound Care (Hydrogen peroxide, antiobiotic ointment, wound wash, gloves, bandaids, blister pads, film dressing, gauze sponges)</t>
  </si>
  <si>
    <t xml:space="preserve">Wraps (elastic bandages, compression wraps, tubular compression bandages) </t>
  </si>
  <si>
    <t>Sharps (scissors, scalpels, nail clippers)</t>
  </si>
  <si>
    <t>Need for scissors emergency management</t>
  </si>
  <si>
    <t>Emergency Medical Supplies- Life saving (AED, microshield, fm xtractor)</t>
  </si>
  <si>
    <t xml:space="preserve">Foam/Padding (various foam/felt shapes &amp; sizes, moleskin roll, orthogel padding) </t>
  </si>
  <si>
    <t>Hydration system-water pumps</t>
  </si>
  <si>
    <t>Modality unit-ice bath/whirlpool</t>
  </si>
  <si>
    <t>Tables (taping tables, treatment tables)</t>
  </si>
  <si>
    <t>Equip Rm</t>
  </si>
  <si>
    <t>Play Off Sports Detergent 15 gallon</t>
  </si>
  <si>
    <t>Needed for classes/teams</t>
  </si>
  <si>
    <t>ISS Booster (liquid caustic) 15 gallon</t>
  </si>
  <si>
    <t>Pro Brite Scented 15 gallon</t>
  </si>
  <si>
    <t>ISS Color Safe Bleach 15 gallon</t>
  </si>
  <si>
    <t>EZ GO Plus 15 gallon</t>
  </si>
  <si>
    <t>Klayco 6 quart case</t>
  </si>
  <si>
    <t>GSR Powdered #50</t>
  </si>
  <si>
    <t>PS Blout 6 quart case</t>
  </si>
  <si>
    <t>Oxyclean stain remover 30 lb. box</t>
  </si>
  <si>
    <t>Poly Laundry Truck, 12 bushel, black</t>
  </si>
  <si>
    <t>Rolling DeWalt tool case</t>
  </si>
  <si>
    <t>Master 1525V62  combination locks</t>
  </si>
  <si>
    <t>Laundry Loops</t>
  </si>
  <si>
    <t>Schutt Inter-Link Jaw Pads</t>
  </si>
  <si>
    <t>Bath towels</t>
  </si>
  <si>
    <t>Sterilite 18 gal. storage boxes</t>
  </si>
  <si>
    <t>Mini soap bar 0.85 oz. Box of 100</t>
  </si>
  <si>
    <t>Sunset Tubular Hangers Case of 72</t>
  </si>
  <si>
    <t>JumpForward Inventory Software</t>
  </si>
  <si>
    <t>Shop Vac</t>
  </si>
  <si>
    <t>Aquatics</t>
  </si>
  <si>
    <t>Computer for Scoreboard</t>
  </si>
  <si>
    <t>Required for Sport</t>
  </si>
  <si>
    <t>V. E. 1</t>
  </si>
  <si>
    <t>Team Benches</t>
  </si>
  <si>
    <t>Diving boards (platform only)</t>
  </si>
  <si>
    <t>Sound System for pool area</t>
  </si>
  <si>
    <t xml:space="preserve">Funded in 2018-19 </t>
  </si>
  <si>
    <t>All Sport 5000</t>
  </si>
  <si>
    <t>Portable Shot Clocks</t>
  </si>
  <si>
    <t>Water Polo Caps</t>
  </si>
  <si>
    <t>Mascot Change</t>
  </si>
  <si>
    <t>Water Polo Goals</t>
  </si>
  <si>
    <t>starting blocks</t>
  </si>
  <si>
    <t>Warm ups</t>
  </si>
  <si>
    <t>EZ Ups</t>
  </si>
  <si>
    <t>Badmin</t>
  </si>
  <si>
    <t>Sweatsuits</t>
  </si>
  <si>
    <t>Backpacks</t>
  </si>
  <si>
    <t>Need to Transport Gear</t>
  </si>
  <si>
    <t>VF1</t>
  </si>
  <si>
    <t>ION Audio Block Rocker Plus | 100W Portable Battery Powered Speaker</t>
  </si>
  <si>
    <t>Provides safety and efficiency for announcements.  Improves environment of competition and training.</t>
  </si>
  <si>
    <t>Repl</t>
  </si>
  <si>
    <t>Baseball</t>
  </si>
  <si>
    <t>Team Jacket Replacements</t>
  </si>
  <si>
    <t>New Uniforms or BP Tops</t>
  </si>
  <si>
    <t>Caps</t>
  </si>
  <si>
    <t>Uniform Requirement</t>
  </si>
  <si>
    <t>Turf On Deck Circles</t>
  </si>
  <si>
    <t>Safety</t>
  </si>
  <si>
    <t>Bask M</t>
  </si>
  <si>
    <t>Uniforms (Home)</t>
  </si>
  <si>
    <t>Uniforms (Away)</t>
  </si>
  <si>
    <t>Practice Uniforms</t>
  </si>
  <si>
    <t>Shooting Shirts</t>
  </si>
  <si>
    <t>Bask W</t>
  </si>
  <si>
    <t>Cross/Track</t>
  </si>
  <si>
    <t>Uniforms</t>
  </si>
  <si>
    <t>Football</t>
  </si>
  <si>
    <t>Football uniforms</t>
  </si>
  <si>
    <t>Football Fill-Ins uniforms</t>
  </si>
  <si>
    <t>Head Set</t>
  </si>
  <si>
    <t>Funded in 2018-19</t>
  </si>
  <si>
    <t>Revo speed flex helmets</t>
  </si>
  <si>
    <t>shoulder pads</t>
  </si>
  <si>
    <t>goal post covers</t>
  </si>
  <si>
    <t>yard marker set</t>
  </si>
  <si>
    <t>Helmet/Shoulder Pad Reconditioning</t>
  </si>
  <si>
    <t>Soccer M</t>
  </si>
  <si>
    <t>Nike Academy19 Track Jacket (Match)</t>
  </si>
  <si>
    <t>Nike Academy19 Pant (Match)</t>
  </si>
  <si>
    <t>Nike US SS Digital18 Jersey (Match)</t>
  </si>
  <si>
    <t>Nike US SS Tiempo Jersey (Pre-Match)</t>
  </si>
  <si>
    <t>Nike Gardien II GK Jersey (Match)</t>
  </si>
  <si>
    <t>Nike League Knit Short (GK Match Short)</t>
  </si>
  <si>
    <t>Nike Classic II Sock (Unisex)</t>
  </si>
  <si>
    <t>Soccer W</t>
  </si>
  <si>
    <t>RFID player tracking system</t>
  </si>
  <si>
    <t>Student Instruction</t>
  </si>
  <si>
    <t>Player Jackets</t>
  </si>
  <si>
    <t>Wagon</t>
  </si>
  <si>
    <t>Need to Transport equipment</t>
  </si>
  <si>
    <t>rp</t>
  </si>
  <si>
    <t>Sweat Jacket (Match)</t>
  </si>
  <si>
    <t>Sweat Pant (Match)</t>
  </si>
  <si>
    <t>Uniform Jersey (Match)</t>
  </si>
  <si>
    <t>Uniform  Jersey (Pre-Match)</t>
  </si>
  <si>
    <t>Uniform GK Jersey (Match)</t>
  </si>
  <si>
    <t>Uniform Short (GK Match Short)</t>
  </si>
  <si>
    <t>Softball</t>
  </si>
  <si>
    <t>Cancel</t>
  </si>
  <si>
    <t>Volleyball</t>
  </si>
  <si>
    <t>Nike Tee</t>
  </si>
  <si>
    <t>Nike Volley Short</t>
  </si>
  <si>
    <t>Yoga</t>
  </si>
  <si>
    <t>KNES</t>
  </si>
  <si>
    <t>Yoga Straps</t>
  </si>
  <si>
    <t>Class Instruction</t>
  </si>
  <si>
    <t>Yoga Mats</t>
  </si>
  <si>
    <t>Cycling</t>
  </si>
  <si>
    <t>Spin Bikes</t>
  </si>
  <si>
    <t>Assault Air Bikes</t>
  </si>
  <si>
    <t>Tennis</t>
  </si>
  <si>
    <t>Tennis Balls (3/can) Penn Extra Duty</t>
  </si>
  <si>
    <t>Tennis Tubes (Gamma)</t>
  </si>
  <si>
    <t>Fitness</t>
  </si>
  <si>
    <t>Pro Laser Power Racks (Wilder) w/Platform</t>
  </si>
  <si>
    <t>Pro Laser Double Half Racks (Wilder) w/Platform</t>
  </si>
  <si>
    <t>Elite Adjustable Bench (Wilder)</t>
  </si>
  <si>
    <t>Leg Press Hack Squat Combo (Wilder)</t>
  </si>
  <si>
    <t>4-Way Multi-Gym (Wilder)</t>
  </si>
  <si>
    <t>Olympic Texas Power Bar (Troy)</t>
  </si>
  <si>
    <t>Urethane Olympic Grip Plates (Troy)</t>
  </si>
  <si>
    <t>12-Sided Rubber Encased Dumbbell (Troy)</t>
  </si>
  <si>
    <t>3-Tier Dumbbell Rack w/Saddles (Troy)</t>
  </si>
  <si>
    <t>MyZone Hear Rate Monitors</t>
  </si>
  <si>
    <t xml:space="preserve">Large mats </t>
  </si>
  <si>
    <t>Shuttlecocks (HL PT-60, one case )</t>
  </si>
  <si>
    <t>Black Knight - Knight Trainer Pro shuttlecock training machine</t>
  </si>
  <si>
    <t>Knigth Trainer Pro shuttlecock carousel</t>
  </si>
  <si>
    <t xml:space="preserve">21 dozen nylon shuttlecocks TruFlight 4000 – one time package price per Knight Trainer Pro (indicate colour: orange) </t>
  </si>
  <si>
    <t>Game Baseballs</t>
  </si>
  <si>
    <t xml:space="preserve">30 </t>
  </si>
  <si>
    <t>Practice Baseballs</t>
  </si>
  <si>
    <t>60</t>
  </si>
  <si>
    <t>Batting Cage Net</t>
  </si>
  <si>
    <t>2 Years</t>
  </si>
  <si>
    <t>Desire</t>
  </si>
  <si>
    <t>Weighted Baseballs</t>
  </si>
  <si>
    <t>Catchers Gear</t>
  </si>
  <si>
    <t>1 Years</t>
  </si>
  <si>
    <t>Medicine Balls</t>
  </si>
  <si>
    <t>Ball Buckets</t>
  </si>
  <si>
    <t>New Bases and Cart</t>
  </si>
  <si>
    <t>Crtical</t>
  </si>
  <si>
    <t>WILSON LEATHER SOLUTION BASKETBALLS</t>
  </si>
  <si>
    <t>2 Yrs</t>
  </si>
  <si>
    <t>BASKETBALL TRAINING TOOLS</t>
  </si>
  <si>
    <t>Wilson Evolution Basketballs</t>
  </si>
  <si>
    <t>Nike Fundamental Speed Jump ropes</t>
  </si>
  <si>
    <t>SKLZ Dribble Stick</t>
  </si>
  <si>
    <t>Hammer Cage Repair</t>
  </si>
  <si>
    <t>Hammer Cage Net</t>
  </si>
  <si>
    <t>Discus Cage Net</t>
  </si>
  <si>
    <t>Starting Blocks</t>
  </si>
  <si>
    <t>Hammers</t>
  </si>
  <si>
    <t>Hammer Wires</t>
  </si>
  <si>
    <t>Javelins</t>
  </si>
  <si>
    <t xml:space="preserve">Discus  </t>
  </si>
  <si>
    <t>Shot Puts</t>
  </si>
  <si>
    <t>Dynamic Trainers</t>
  </si>
  <si>
    <t>1/2 round agility bags</t>
  </si>
  <si>
    <t xml:space="preserve">Requred for Football Class </t>
  </si>
  <si>
    <t>Footballs</t>
  </si>
  <si>
    <t>Requred to Play Games</t>
  </si>
  <si>
    <t>Mouth Pieces</t>
  </si>
  <si>
    <t>Knee Pads</t>
  </si>
  <si>
    <t>Intergrated Girdles</t>
  </si>
  <si>
    <t>Wilson Soccer Balls (Official ball for CCCAA)</t>
  </si>
  <si>
    <t>Nike Training Bibs (Training Equipment)</t>
  </si>
  <si>
    <t>Corner Flags (Custom with DA logo)</t>
  </si>
  <si>
    <t>Nike Team Ball Bag</t>
  </si>
  <si>
    <t>Kwik Goal Flat Round Markers</t>
  </si>
  <si>
    <t>Kwik Goal Flat Rectangle Markers</t>
  </si>
  <si>
    <t>Kwik Goal Flat Corner Markers</t>
  </si>
  <si>
    <t>Kwik Goal Cones</t>
  </si>
  <si>
    <t>Kwik Goal Mini Cones</t>
  </si>
  <si>
    <t>Soccer nets for large, medium and small goals</t>
  </si>
  <si>
    <t>1-2 years</t>
  </si>
  <si>
    <t>Soccer tactics portable white board</t>
  </si>
  <si>
    <t>Soccer balls - brand required by the CCCAA</t>
  </si>
  <si>
    <t>W Soccer</t>
  </si>
  <si>
    <t>Trideer Inflated Stability Wobble Cushion</t>
  </si>
  <si>
    <t>Soccer Passing Training Arcs</t>
  </si>
  <si>
    <t>TocBall</t>
  </si>
  <si>
    <t xml:space="preserve">Molten IV58L Volleyballs </t>
  </si>
  <si>
    <t>Division of Physical Sciences, Mathematics and Engineering</t>
  </si>
  <si>
    <t>Chemistry</t>
  </si>
  <si>
    <t>Printers (HP LaserJet Pro MFP M148fdw)</t>
  </si>
  <si>
    <t>Printers are used in lab by students to print data for later analysis.</t>
  </si>
  <si>
    <t>VE1</t>
  </si>
  <si>
    <t>Tablet/laptop for Chem Labs</t>
  </si>
  <si>
    <t>Need for data collection in chem labs. Current lap tops are in need of refresh as they are 10+ years old</t>
  </si>
  <si>
    <t>N/Rp</t>
  </si>
  <si>
    <t>10 yrs</t>
  </si>
  <si>
    <t>Chem Draw Software purchase</t>
  </si>
  <si>
    <t>Needed to support developing student materials and resources</t>
  </si>
  <si>
    <t>WiFi for SC1 upstairs</t>
  </si>
  <si>
    <t>Chem and Bio faculty need WiFi so that we can work with students who bring their devices with problems/assignments on them</t>
  </si>
  <si>
    <t>Y/N</t>
  </si>
  <si>
    <t>15+ yrs</t>
  </si>
  <si>
    <t>Shower Curtain/Privacy screen for lab showers</t>
  </si>
  <si>
    <t>In the event of an emergency/large chemical spill it would be desireable to shield a disrobing individual from view of the room/exterior windows</t>
  </si>
  <si>
    <t>P1000 micropipettes</t>
  </si>
  <si>
    <t>Needed to replace current equipment at end of life</t>
  </si>
  <si>
    <t>Desired</t>
  </si>
  <si>
    <t xml:space="preserve">IR Spectrometer Software </t>
  </si>
  <si>
    <t xml:space="preserve">We ened to update software to take full advantage of full equipment capabliities as well as </t>
  </si>
  <si>
    <t>GC computer interfaces</t>
  </si>
  <si>
    <t>Our Current Interfaces are cobbled together from cables we borrowed from Physics and an aging proprietary printer. We need these  interfaces in order to connect our GCs to a loacl computer allowing us to collect, analyze, and print data in a more modern and convenient way. This has added import as the current printer seems to be on its last legs and aquiring this new equipment is preferable to simply replacing the old printer with a new version of the same limited technology.</t>
  </si>
  <si>
    <t>ATR interface for IR</t>
  </si>
  <si>
    <t>Needed to modernize our IR spectrometer with currently used equipment. This is important so that students have experience with current technology and techniques.</t>
  </si>
  <si>
    <t>Stirring Hotplate</t>
  </si>
  <si>
    <t>An additional set of hotplates will enable us to fully stock out labs and remove the need for students to transport the hotplates between rooms. Aside from the convenienve factor, this should also cut down on equipment wear and tear (breakage) that can occur during the check in/out process.</t>
  </si>
  <si>
    <t>Labnet Spectrafuge 6C centrifuge</t>
  </si>
  <si>
    <t>We need additional centrifuges to support increased course offerings as well as to replace older models that are wearing out from normal use</t>
  </si>
  <si>
    <t>Spectrum tube power supply</t>
  </si>
  <si>
    <t>This piece of equipment is used by all of our general chemistry students to study atomic line spectra during the chemistry lab. We need additional units to support increased course offerings and to replace our old models (15+ years old) that are showing their age</t>
  </si>
  <si>
    <t>Spectroscope</t>
  </si>
  <si>
    <t>These spectroscopes are used by all of our general chemistry in the chemistry lab to explore topics related to quantum mechanics and light. Our current units are over 20 years old and no longer give reliable data. We have a critical need for replacements in order to support our course objectives</t>
  </si>
  <si>
    <t>Engineering</t>
  </si>
  <si>
    <t>Benchtop  Oscilloscope</t>
  </si>
  <si>
    <t>Required to complete student lab workstations for Engr 10 and Engr 37 laboratories.</t>
  </si>
  <si>
    <t>Power Supply</t>
  </si>
  <si>
    <t>Required to complete student lab workstations for Engr 10 and Engr 37 laboratories and to replace broken equipment.</t>
  </si>
  <si>
    <t>Waveform Generator</t>
  </si>
  <si>
    <t>Wearable Electronics Kit</t>
  </si>
  <si>
    <t>Provide students in Engineering 10 ability to develop electronic wearables as an option for required class project</t>
  </si>
  <si>
    <t>Mathematics</t>
  </si>
  <si>
    <t>License for Matlab</t>
  </si>
  <si>
    <t xml:space="preserve">This software will help in class demostrations and numeric calculations tools much more effective. Familiarity with this tool will make our students better prepared after they transfer. </t>
  </si>
  <si>
    <t>30 seat license</t>
  </si>
  <si>
    <t>MET</t>
  </si>
  <si>
    <t>Bacharach 25°F to 125°F Sling Psychrometers</t>
  </si>
  <si>
    <t xml:space="preserve">Learning accurate measurement techniques is a key component of understanding the objective techniques used to forecast weather (MET SLO1, which was recently assessed with an 80% success rate). Enhancements based on the SLOAC include hands-on damonstrations of measurement techniques, which would be enhanced with this equipment. Furthermore, teaching students sling psychrometry (the method of measuring relative humidity via a sling psychrometer) helps to reinforce several key topics that students often struggle with: Air Temperature measurement (assessed with an 80% success rate), Humidity (assessed with an average success rate of 79%), and Latent Heat Release. Students have shown a better understanding (as assessed in class) of content reinforced with field activities, and with issues of moisture in the atmosphere being one of the most difficult concepts in the course, introducing sling psychrometry to our students will go a long way in improving our success rates, especially for targeted students. </t>
  </si>
  <si>
    <t xml:space="preserve">Tutoring for Meteorology </t>
  </si>
  <si>
    <t xml:space="preserve">As enrollment in the department has increased, both for targeted groups and overall, success rates have remained either flat, or slightly negative. The department believes that a cause of this is the lack of available assistance for students who are struggling. While the department has increased office hours and incorporated digital conferences, such as through Zoom, there is simply a greater demand for assistance than instructors in the department can meet on their own. Many students have expressed interest in getting tutoring in addition to instructor office hours, so demand is present. Making tutoring available to targeted students would help those who are struggling, and increase both the success rate, and improve the overall equity gap currently seen.  </t>
  </si>
  <si>
    <t>V.G.1</t>
  </si>
  <si>
    <t xml:space="preserve">Tutoring for 10 hours/week at $15/hour, for 30 weeks (10 weeks for each quarter). </t>
  </si>
  <si>
    <t>Physics</t>
  </si>
  <si>
    <t>Dell Laptop E5540</t>
  </si>
  <si>
    <t>Increase from 20 because of recent equipment failure in modern physics lab</t>
  </si>
  <si>
    <t>Tekpower TP3005T DC Power Supply</t>
  </si>
  <si>
    <t>Handheld DMM (Etekcity MSR-R500)</t>
  </si>
  <si>
    <t>Lasers Pasco se 9449A</t>
  </si>
  <si>
    <t>Sigilent Technologies SMD2045X Digital Multimet10</t>
  </si>
  <si>
    <t>Ohaus Scout Pro Digial Balance (200g)</t>
  </si>
  <si>
    <t>Screen target set (Pasco os 8485)</t>
  </si>
  <si>
    <t>Super Pulley with mounting rod (Pasco ME 9499)</t>
  </si>
  <si>
    <t>rotating base set pasco (os 8486)</t>
  </si>
  <si>
    <t>Hand pumps</t>
  </si>
  <si>
    <t>Notes:</t>
  </si>
  <si>
    <t>1. Chemistry: Assuming fall quarter will be taught remotely (including the labs); the chemistry department will require approximately $50,000 to support commercial laboratory kits that will be delivered directly to students for labs to be completed at their residence. These lab kits will qualify for Lottery funding and would replace the usual lab expenses associated with the purchase of laboratory chemicals and supplies.                                                                                2. Engineering would replace its requested critical equipment($2,818.00) with the purchase of 60 electronic development kits that could be used by students at home to perform engineering lab experiments.</t>
  </si>
  <si>
    <t>Division of Social Sciences &amp; Humanities</t>
  </si>
  <si>
    <t>ADMJ</t>
  </si>
  <si>
    <t>ESDA2-Electrostatic Imaging System</t>
  </si>
  <si>
    <t>Questioned document examinations</t>
  </si>
  <si>
    <t>VSC80FS Forensic Document Examination System</t>
  </si>
  <si>
    <t>BLK360 CSI Kit - 3D Spherical Imagery Laser Scanner</t>
  </si>
  <si>
    <t>Mapping crime scene investigations</t>
  </si>
  <si>
    <t>AERO: US-1 Drone Vehicle w/ Accessory  Package</t>
  </si>
  <si>
    <t>Elevated crime scene analysis</t>
  </si>
  <si>
    <t>Scan Station PS50 Forensic Mapping Station</t>
  </si>
  <si>
    <t>G500 Investigator Metal Detector</t>
  </si>
  <si>
    <t>Locating metal evidence</t>
  </si>
  <si>
    <t>Digital Forensic Evidence Examination Station</t>
  </si>
  <si>
    <t>Examination of trace evidence</t>
  </si>
  <si>
    <t>Comparative Bullet Demonstration Model</t>
  </si>
  <si>
    <t>Firearms investigations</t>
  </si>
  <si>
    <t>Embedded Ballistics Set</t>
  </si>
  <si>
    <t>Ballistics Flashcards</t>
  </si>
  <si>
    <t>Forensic Kit #S25730</t>
  </si>
  <si>
    <t>Analysis of fingerprints, soil, poisons, drug trace evidence</t>
  </si>
  <si>
    <t xml:space="preserve">ADMJ </t>
  </si>
  <si>
    <t>Bullet Striations #S02171</t>
  </si>
  <si>
    <t>Bio-Form Impression Kit #S99543</t>
  </si>
  <si>
    <t>Evidence molding</t>
  </si>
  <si>
    <t>Strands of Evidence Analysis #S94585</t>
  </si>
  <si>
    <t>Hair-fiber investigations</t>
  </si>
  <si>
    <t>Trace Evidence Slide Kit #NC1637967</t>
  </si>
  <si>
    <t>Microscopic trace evidence identification</t>
  </si>
  <si>
    <t>Forensic Entomology #S94587</t>
  </si>
  <si>
    <t>Bug-death investigation capability</t>
  </si>
  <si>
    <t>Wonder Workshop Dash Coding</t>
  </si>
  <si>
    <t>Alcohol investigation capability</t>
  </si>
  <si>
    <t>CSI Training DVD Workshop</t>
  </si>
  <si>
    <t>Multi-topic investigation videos and photos - instructional enhancement</t>
  </si>
  <si>
    <t>Training Aid DVDs - Multiple courses - variety of topics</t>
  </si>
  <si>
    <t>Enhance understanding and knowledge of multiple courses</t>
  </si>
  <si>
    <t xml:space="preserve">Faculty Professional Development Seminars and Training </t>
  </si>
  <si>
    <t>Keep faculty up-to-date with course topics and career pathway  requirement</t>
  </si>
  <si>
    <t>Air Clean Ductless Fume Hood</t>
  </si>
  <si>
    <t xml:space="preserve">Cleanse air enviornment during evidence analysis </t>
  </si>
  <si>
    <t xml:space="preserve">Anth </t>
  </si>
  <si>
    <t>Articulated Skeleton (male)</t>
  </si>
  <si>
    <t>For use in Physical anthropology lab and in Forensic anthropology</t>
  </si>
  <si>
    <t xml:space="preserve">n </t>
  </si>
  <si>
    <t xml:space="preserve">Lab Materials - DNA model, anthropometric rod, etc. </t>
  </si>
  <si>
    <t>hands on experience  and teaching pedagogy</t>
  </si>
  <si>
    <t xml:space="preserve">no </t>
  </si>
  <si>
    <t xml:space="preserve"> n</t>
  </si>
  <si>
    <t xml:space="preserve">Instructional DVD's </t>
  </si>
  <si>
    <t>for teaching effectiveness</t>
  </si>
  <si>
    <t>Display materials, atrium back drop, printing charts</t>
  </si>
  <si>
    <t>Learning, Student outreach</t>
  </si>
  <si>
    <t xml:space="preserve">
CDE</t>
  </si>
  <si>
    <t>TV Screen</t>
  </si>
  <si>
    <t>NI</t>
  </si>
  <si>
    <t>CDE</t>
  </si>
  <si>
    <t>Projector</t>
  </si>
  <si>
    <t>Sensory Table</t>
  </si>
  <si>
    <t>Light Table</t>
  </si>
  <si>
    <t>Remote for slides and power points</t>
  </si>
  <si>
    <t>ECON</t>
  </si>
  <si>
    <t>Clickers in the classroom (software subscription)</t>
  </si>
  <si>
    <t>Increased Participation in class to assess the comprehension of the concept and increase the overall success rate. Especially important to encourage shy students.</t>
  </si>
  <si>
    <t>Waiting for quote</t>
  </si>
  <si>
    <t>2500 subscription per academic year.</t>
  </si>
  <si>
    <t>Logitech Powerpoint Remotes</t>
  </si>
  <si>
    <t>Enhance the pedagogy for visual learners</t>
  </si>
  <si>
    <t>PSYC</t>
  </si>
  <si>
    <t>Biofeedback equipment for PSYC 2, 3, 24, 51</t>
  </si>
  <si>
    <t>updated and functioning psychology lab to better pepare students for transfer</t>
  </si>
  <si>
    <t>Database</t>
  </si>
  <si>
    <t>PsychTESTS Database - Access for all DeAnza students - specific applications for PSYC 2 &amp; 15</t>
  </si>
  <si>
    <t>Access to psychological measures for student projects</t>
  </si>
  <si>
    <t>No (Existing)</t>
  </si>
  <si>
    <t>Database can be hosted on existing DeAnza Library infrastructure.</t>
  </si>
  <si>
    <t>Division of Business, Computer Science, and Applied Technologies</t>
  </si>
  <si>
    <t>Auto</t>
  </si>
  <si>
    <t>Snap-On Compression TestersEEPV500</t>
  </si>
  <si>
    <t xml:space="preserve">More testters are needed for the introductory classes, which hve very strong enrollment.  These testers will be secured in the shop reducing the line at the tool room </t>
  </si>
  <si>
    <t>Cylinder leakage testers</t>
  </si>
  <si>
    <t>JNC660 Jump Pack</t>
  </si>
  <si>
    <t>Another jump pack is needed as the nature of our program creates a short shelf-life for automotive batteries, and the vehicle battery packs allow students to start an engine with a low battery to complete assignments.</t>
  </si>
  <si>
    <t>Snap-On Torque wrench QD3R250A</t>
  </si>
  <si>
    <t>Torque wrenches are necessary to proberly install automotive components with accurate calibration</t>
  </si>
  <si>
    <t>ADAS calibration set</t>
  </si>
  <si>
    <t>Shops are calibrating ADAS systems on vehicles especially after collision repairs and wheel alignments are made.  Our students have to be exposed to these techniques to stay competitive</t>
  </si>
  <si>
    <t>Concrete repair</t>
  </si>
  <si>
    <t>The convrete in the shop and in classroom F are in need of repair.  The roll-up doors have never sealed well since our renovation.  The clear protective layers are coming apart and becoming a tripping hazard.</t>
  </si>
  <si>
    <t>Pole Jack</t>
  </si>
  <si>
    <t xml:space="preserve">Pole Jack stands allow for safely lowering portions of chassis componets without removal during instruction </t>
  </si>
  <si>
    <t>Electrical Simulators</t>
  </si>
  <si>
    <t>Bench top trainers to build, test, and troubleshoot various automotive electrical circuits.</t>
  </si>
  <si>
    <t>Alldata subscription</t>
  </si>
  <si>
    <t>Web-based service information is needed for students to look up information and specifications</t>
  </si>
  <si>
    <t>Shop Key subscription</t>
  </si>
  <si>
    <t>Identifix subscription</t>
  </si>
  <si>
    <t>Web-based service information is needed for students to look up information and specifications.  Service bulletins are also available</t>
  </si>
  <si>
    <t>iATN membership</t>
  </si>
  <si>
    <t>International Auto Technicians Network.  Members can share repair information with each other.  Our students also have access to this network.</t>
  </si>
  <si>
    <t>AERA membership with Prosis Pro subscription</t>
  </si>
  <si>
    <t>Engine repair specifications that are not available from other systems</t>
  </si>
  <si>
    <t>micrometer sets</t>
  </si>
  <si>
    <t>used to instruct students how to read a micrometer and measure parts more precisely</t>
  </si>
  <si>
    <t>Fluke 114 multi meters</t>
  </si>
  <si>
    <t>basic multi meter for introductory classes to introduce these students to electrical testing earlier in their paths</t>
  </si>
  <si>
    <t>TEAs</t>
  </si>
  <si>
    <t>With our enrollment increasing, we want to able to contue to hire TEAs to support evening and afternoon classes, with the overall goal of reducing our equity gap.</t>
  </si>
  <si>
    <t>Tutors</t>
  </si>
  <si>
    <t>Tutors will support Auto 60 in the evenings.  We are now  offering five sections per year.  This is up from three sections two years ago.  Additional support is needed to help students with electrical fundamentals.  Tutors will dramatically help success in this electrical class and reduce our equity gap even further</t>
  </si>
  <si>
    <t>Mobilize California Conference</t>
  </si>
  <si>
    <t>Faculty need to attend this conference to learn about ADAS and other mobility trends to be able to update curriculum</t>
  </si>
  <si>
    <t>Event canceled</t>
  </si>
  <si>
    <t>Transmission fluid flushing machine</t>
  </si>
  <si>
    <t>Replace antiquated unit donated 10 years ago.</t>
  </si>
  <si>
    <t>Duplicated</t>
  </si>
  <si>
    <t>Torque Multipiers</t>
  </si>
  <si>
    <t>Used to amplify manually applied torque</t>
  </si>
  <si>
    <t xml:space="preserve">Hot water pressure washer </t>
  </si>
  <si>
    <t>Replace broken equipment-used to properly diagnose oil, transmission, cooling system leaks</t>
  </si>
  <si>
    <t>New building for expansion</t>
  </si>
  <si>
    <t>We will need a new state-of-the-art building to expand into alternative fuels, electric vehicles, and the calibration of Advanced Driver Assistance Systems (ADAS).  We are also getting started with a high school dual enrollment program with all of the FUHSD.</t>
  </si>
  <si>
    <t>New construction</t>
  </si>
  <si>
    <t>DMT</t>
  </si>
  <si>
    <t>Urgent</t>
  </si>
  <si>
    <t>Software license splashtop.com 100 Seat License</t>
  </si>
  <si>
    <t>We tried a software from Zeiss that was offered to students for the first time…Many of the students in the class had to drop because the computers they had at home will not run the software. (same problem with my CNC programming class as well as Andrews Mastercam class). Apple computers are not compatible. Laney College is using this and it was highly recommended by their faculty.</t>
  </si>
  <si>
    <t>Required automation for new CNC Y axis live tooling lathes and DMT robotcs course. Added to existing fanuc robot course curriculum (DMT84E) Fall 2020</t>
  </si>
  <si>
    <t>Vertical Manual Milling Machines</t>
  </si>
  <si>
    <t>Existing milling machines are over 50 years and in need of replacemnt due to wear.</t>
  </si>
  <si>
    <t>No Charge</t>
  </si>
  <si>
    <t>14" Engine Lathes</t>
  </si>
  <si>
    <t>Existing Lathes machines are over 50 years and in need of replacemnt due to wear.</t>
  </si>
  <si>
    <t>Required technology for DMT Quality Technician Certificate.</t>
  </si>
  <si>
    <t>Required post-processing equipment for HP 580 printer which will be delivered in Winter/Spring 2020.</t>
  </si>
  <si>
    <t>Required post-processing equipment for existing donated Projet 3510HD 3D printer, which cannot be made operational without it.</t>
  </si>
  <si>
    <t>Required post-processing equipment for existing donated CJP 260Plus 3D printer, which cannot be made operational without it.</t>
  </si>
  <si>
    <t>Required testing apparatus for new course curriculum (DMT 56), to be taught Fall 2020.</t>
  </si>
  <si>
    <t>Required for planned lab and curriculum expansion, Fall 2020.</t>
  </si>
  <si>
    <t>Required post-processing equipment for existing Figure 4 3D printer.</t>
  </si>
  <si>
    <t>&lt;&lt; Various &gt;&gt;  See worksheet tab "Lab workspace detail"</t>
  </si>
  <si>
    <t>Workspace equipment required for planned lab expansion, Summer/Fall 2020</t>
  </si>
  <si>
    <t>Some items</t>
  </si>
  <si>
    <t>See Next Tab</t>
  </si>
  <si>
    <t>Work Holding (Chucks/Pads /Jaws )CNC Y Axis Lathes</t>
  </si>
  <si>
    <t xml:space="preserve">Required tooling for new CNC Y axis live tooling lathes  course. Added to existiing course curriculum (DMT84C) </t>
  </si>
  <si>
    <t>Robotic Cell Multi Axis CNC Fixtures Tooling</t>
  </si>
  <si>
    <t>Required automation for new  DMT robotcs course. Supporting  robotic cell course curriculum</t>
  </si>
  <si>
    <t>Develop and offer new 3D printing,  Robotics, Quality Assurance courses/consultant</t>
  </si>
  <si>
    <t>Invrease enrollment, support equity projects, while meeting the demand of our advisory group</t>
  </si>
  <si>
    <t>II.A</t>
  </si>
  <si>
    <t>Instructional in class assitance  CNC / CAD/ Additive Manufacturing</t>
  </si>
  <si>
    <t>Support equity projects, and increase success rates</t>
  </si>
  <si>
    <t>III.A,B,C</t>
  </si>
  <si>
    <t>Professional Development / Conferences</t>
  </si>
  <si>
    <t>Invrease enrollment, support equity projects, and better support studnt needs.</t>
  </si>
  <si>
    <t>Mastecam annual update</t>
  </si>
  <si>
    <t>Continue Existing Courses</t>
  </si>
  <si>
    <t>annual</t>
  </si>
  <si>
    <t xml:space="preserve">NIMS National Certification annual </t>
  </si>
  <si>
    <t>Vericut Simulation annual update</t>
  </si>
  <si>
    <t>SilidWorks CAD annual update</t>
  </si>
  <si>
    <t>NX (both cad and cam)  annual update</t>
  </si>
  <si>
    <t>Student Class Materials (Aluminum, Steel,Hardware, End Mills, Inserts)</t>
  </si>
  <si>
    <t>Create State of the Art 3D Printing / Additive Manufacturing Lab in existing E35. Create Comoputer / Lecture Lab in existing E34 and E36. Details ready for review</t>
  </si>
  <si>
    <t xml:space="preserve"> This world wide technology is expanding at a pace never seen before and the DMT department has already set the bar for all community colleges.  This expansion would provide the department chair to actively peruse outside outside interest, such as he did with the Haas $1 million dollar donation to the CNC lab. The lab will contribute to higher enrollment in the DMT department, as well as contribute significantly to our equity plan, institutional metrics and educational goals. Additive manufacturing will be a major contributor to high wage paying jobs of the future. The Silicon Valley is currently the hub of 3D development and De Anza college will be the leader in introducing this technology to new and incumbent workers. </t>
  </si>
  <si>
    <t>See Big Ticket Item</t>
  </si>
  <si>
    <t>Required for planned lab and curriculum expansion, Summer 2021.</t>
  </si>
  <si>
    <t>ACCT</t>
  </si>
  <si>
    <t>Embedded Classroom Tutors. Four embedded part-time ACCT tutors in the General Tutoring department For ACCT 1A, 1B, 1C.  Each tutor would be a part-time employee and would work an estimated 17 hours per week during weeks 6-11 of each quarter.  Four tutors x 102 hours per quarter per tutor x $15/hour = $6,120 per quarter.  The 3 quarters we want these tutors for are Fall 2020, Winter 2021, and Spring 2021.</t>
  </si>
  <si>
    <t>Needed to help close the equity gap</t>
  </si>
  <si>
    <t>$6,120 / quarter</t>
  </si>
  <si>
    <t>Convert two of the main classrooms (L81 &amp; L84) to be equiped with computers.</t>
  </si>
  <si>
    <t>To be able to teach accounting courses using the most recent accounting software.</t>
  </si>
  <si>
    <t>BUS</t>
  </si>
  <si>
    <t>Four embedded part-time BUS tutors in the General Tutoring department - two for BUS 10 and two for BUS 18.  Each tutor would be a part-time employee and would work an estimated 17 hours per week during weeks 6-11 of each quarter.  Four tutors x 102 hours per quarter per tutor x $15/hour = $6,120 per quarter.  The 3 quarters we want these tutors for are Fall 2020, Winter 2021, and Spring 2021.</t>
  </si>
  <si>
    <t>One of our instructors, Byron Lilly, will create specific tasks for these tutors for his students in both his BUS 10 and BUS 18 sections, but the same tutors will also be available to help any student in any section of BUS 10 or BUS 18.  The specific task system Mr. Lilly will use has a proven track record of increasing student success in both BUS 10 and BUS 18 by about 20%, and reducing the equity gap by half or more.</t>
  </si>
  <si>
    <t>III.C. and III.D.</t>
  </si>
  <si>
    <t>Requestor believes that either Strong Workforce funds or Perkins Funds could be used.  We have used Strong Workforce funds in the past for embedded BUS tutors.  All 19 of our BUS courses are classified as CTE (Career Technical Education) by the state of California.</t>
  </si>
  <si>
    <t>CIS</t>
  </si>
  <si>
    <t xml:space="preserve">Continue offering CodeLab online tutorial free to all our programming students. </t>
  </si>
  <si>
    <t>Students need practice with basic syntax and working with constructs. This gives the practice with immediate feedback. This acknowledges equity since this tutorial plus the textbook slides provides enough resources for student succeed even if they are unable able to purchase the tex.</t>
  </si>
  <si>
    <t>1 Yr</t>
  </si>
  <si>
    <t>Peer tutoring in the lab figured at 3 perquarter working 16 hours per week for 10 weeks per quarter at 15.00</t>
  </si>
  <si>
    <t>Students are able to receive assistance on debugging code from the CIS students who volunteer as Teaching Assistants. However, when students need to have the underlying concepts explained, then the student paid tutors explain the constructs.</t>
  </si>
  <si>
    <t>Mentor - Currently working to build industry relationships, counsel students, and STEM events. Cost is per quarter.</t>
  </si>
  <si>
    <t>This has led  to developing relationships with big-name Tech companies such as Google. Google chose Google employees for panel discussions at the College's STEM events based on their diversity . This hopefully builds on the “if he/she can, then so can I” concept.  Google employees have given special lectures to the CIS students. Google has also graciously made tours of Google Mountain View available. Thus far, we have had two tours of 20 students each. The students involved in the lectures and/or tours learn how cool it is to be a Google employee. They also get insights about the interview process realizing they will need to know coding and design topics they are learning in class to successfully garner the job of their choice;  just having a degree is not enough. Several Google employees shared that they were not hired on their first try. So perseverance is a must. We hope to have some similar events involving Facebook in the near future.</t>
  </si>
  <si>
    <t>Electrical outlets in classrooms for student laptops. Estimate is per classroom.</t>
  </si>
  <si>
    <t>In  parts of AT203 such as by the window there are no outlets even though this is an ideal place for students to use their laptops. In classrooms and around other parts of the lab students unplug the computer/monitor in order to plug in to charge their computer.</t>
  </si>
  <si>
    <t>Upgrade of LanSchool</t>
  </si>
  <si>
    <t>Allows students to share their work. Increases student engagement. Browsers may be locked down.</t>
  </si>
  <si>
    <t>Not needed</t>
  </si>
  <si>
    <t xml:space="preserve">TechSmith - Camtasia </t>
  </si>
  <si>
    <t> Allows capture and immediate editing of lecture with code development for later viewing by students. Several enhancements list such issues as "flipping" the classroom more and the fact that students need to work on lab assignments during class face-toface time. Having videos there for students to review would speed up lecture time and allow for more one-on-one time during class.</t>
  </si>
  <si>
    <t>MacInCloud http://www.macincloud.com/</t>
  </si>
  <si>
    <t>Courses such as iOS development and Cloud Security require students to have specific hardware and/or software to be able to continue their work on a 24/7 basis. For iOS it is necessary for students to have access to Mac computer with xCode. Since many have Mac laptops the issue is to provide the same experience to those who do not own their own Mac. This is very much an equity issue. Purchasing and maintaining Macs to loan to students is one possibility but a simpler solution would be Mac in Cloud (http://www.macincloud.com/).</t>
  </si>
  <si>
    <t>Amazon Web Services</t>
  </si>
  <si>
    <t>For Cloud Security, Amazon Web Services will be needed. ASW can also be used for web development and other CIS classes.</t>
  </si>
  <si>
    <t>Departmental Accounts</t>
  </si>
  <si>
    <t xml:space="preserve">Chegg and other such accounts so that the instructor can see what assistance students are getting online. When we realize that our students are subscribing to tutoring sites we need a departmental
subscription in order to "see" what are students are seeing. This would be in instructors' efforts to
curb cheating by copying solutions posted online.
</t>
  </si>
  <si>
    <t>Teaching Assistants</t>
  </si>
  <si>
    <t xml:space="preserve">CIS volunteer assistants are to get certificates acnowledging help assisting their peers and a special event to celebrate.  </t>
  </si>
  <si>
    <t>Cyber Security Summer Camp (2021)</t>
  </si>
  <si>
    <t>Special outreach to students who may be interesting in later pursuing Cyber Security classes or other computer science classes at De Anza.</t>
  </si>
  <si>
    <t>CIS Testing Center</t>
  </si>
  <si>
    <t>With the inception of "Finish Faster" list that includes our online classes, we need to be part of the consortium and be able to offer a place for students from other schools to take their computer science tests. AT 203D is set up for this. 3 hours per week starting with 4th week of quarter; starting 2nd week for summer</t>
  </si>
  <si>
    <t>Other Outreach offorts</t>
  </si>
  <si>
    <t>Fliers/cards to advertise programs offered</t>
  </si>
  <si>
    <t>Conference Funds</t>
  </si>
  <si>
    <t>Such areas as Cloud computing, Data Science, and Cybersecurity are constantly changing and conferenc attendance is the best way for faculty to keep up to speed in these areas.</t>
  </si>
  <si>
    <t>VMWare software license - 3 years (https://vmapss.onthehub.com/WebStore/OfferingsOfMajorVersionList.aspx?pmv=0c8ae1ac-7cfe-e011-8e6c-f04da23e67f6&amp;)</t>
  </si>
  <si>
    <t>VMWare is used in conjucntion with software for security courses and web development courses.</t>
  </si>
  <si>
    <t>Portable white board (https://www.amazon.com/dp/B07WQZM17J/ref=sspa_dk_detail_2?psc=1&amp;pd_rd_i=B07WQZM17J&amp;pd_rd_w=tK9bT&amp;pf_rd_p=45a72588-80f7-4414-9851-786f6c16d42b&amp;pd_rd_wg=SFVbR&amp;pf_rd_r=NW9SS11YMHF67JRFDJD1&amp;pd_rd_r=1a987233-5f92-4c4f-baf1-b8bbd326b154&amp;spLa=ZW5jcnlwdGVkUXVhbGlmaWVyPUFGSFRUN0pQMEtRU1EmZW5jcnlwdGVkSWQ9QTA3NjYxODgyUkhFSFpVSUlCNUQ5JmVuY3J5cHRlZEFkSWQ9QTA4MzczNTMxVzg2QUlEUUdFODBEJndpZGdldE5hbWU9c3BfZGV0YWlsJmFjdGlvbj1jbGlja1JlZGlyZWN0JmRvTm90TG9nQ2xpY2s9dHJ1ZQ==)</t>
  </si>
  <si>
    <t>To be placed and kept in AT203F for faculty to use when holding office hours in the room.</t>
  </si>
  <si>
    <t>Faculty to operate a CIS testing center at $75/hour stipend</t>
  </si>
  <si>
    <t>With our increase of online classes coupled with the launch of Finish Faster website, faculty are now bisieged by students to offer an alternative to on-site testing for midterms and/or final. In the interim before the College provides such service we would like to offer this service strictly to online students. Such a service would be open to all computer science students in the current testing consortium. Estimated time would be three hours per week for approximately 5 weeks during the quarter. We would request to use AT 203D.</t>
  </si>
  <si>
    <t>Wireless adapter for each ATC classroom</t>
  </si>
  <si>
    <t>With more and more students choosing to use their own laptops rather than the computers in the classroom it is necessary to find a way for the student to share their work from their laptops with peers and instructor.</t>
  </si>
  <si>
    <t>TechSmith - SnagIt</t>
  </si>
  <si>
    <t>Works with Camtasia.</t>
  </si>
  <si>
    <t>Microphone - https://www.amazon.com/gp/product/B073JLFYX8/ref=as_li_qf_sp_asin_il_tl?ie=UTF8&amp;tag=6158-20&amp;camp=1789&amp;creative=9325&amp;linkCode=as2&amp;creativeASIN=B073JLFYX8&amp;linkId=eee08af281f2c1eac6a8af30da8a4b14</t>
  </si>
  <si>
    <t>With over crowded classrooms and/or those faculty with soft boices a microphone makes it easier for students to hear. Due to more classes than we have rooms for, CIS classes are held throughout day and evening in the back of the lab. In addition we do hold speaker series events in the lab that necessitate micro</t>
  </si>
  <si>
    <t>Offer one cutting edge, never offered before class</t>
  </si>
  <si>
    <t>Need to support possibly low enrolled class to initiate new program: CIS 95H, CIS 95I, CIS 95J, CIS 95K, CIS 95L, CIS 64G, CIS 64H</t>
  </si>
  <si>
    <t>Hardware upgrade of existing Macs in the lab</t>
  </si>
  <si>
    <t>Present computers are slow</t>
  </si>
  <si>
    <t>Dean;  This is part of the refresh.</t>
  </si>
  <si>
    <t>zyBooks provided for each beginning programming student to ensure equity</t>
  </si>
  <si>
    <t xml:space="preserve">ZyBooks is an engaging interactive resource for students wheih would supplant the current text. However, it is an inaffective tool unless every student can afford it. </t>
  </si>
  <si>
    <t>Two more smart classrooms between the hours of 6:00 - 8:00 pm; one more classroom during the daytime (9:30 - 5:20 pm).</t>
  </si>
  <si>
    <t>Students are generally making the choice not to register for 8:00 - 9:50 pm classes since students depend on public transportation. Many students have concerns about their safety during the 10:00 pm hour.</t>
  </si>
  <si>
    <t>Dean: This will require equipments as well</t>
  </si>
  <si>
    <t>A Mac classroom equipped with a Mac computer for each student to use (evening would work)</t>
  </si>
  <si>
    <t>This would be primarily for classes in Swift programming classes and iOS Development classes.</t>
  </si>
  <si>
    <t>Re-design for AT 205 (This could be accomplished by smaller desks and/or chairs with smaller footptint)</t>
  </si>
  <si>
    <t>AT 205 aisles are so narrow that one cannot walk up and down the rows to assist students without tripping on chair legs.</t>
  </si>
  <si>
    <t>Smart boards for the classrooms</t>
  </si>
  <si>
    <t>The would give instructors the ability to capture what is written during clas and quickly post to Canvas</t>
  </si>
  <si>
    <t>A second overhead projector</t>
  </si>
  <si>
    <t>The code would be shown on one screen and the textbook or other resource on the second screen.</t>
  </si>
  <si>
    <t xml:space="preserve">Computer in AT 203F cloned as computers in lab </t>
  </si>
  <si>
    <t>Computer in AT 203F cloned as computers in lab. With the growth in the number of students our lab is often noisy and crowded. instructors were assisting students in AT 203B but this needs to be reserved as a preparation area for adjunct faculty. The solution is using CIS 203F for instructors to hold sessions with individual or small groups of students. This necessitates the need for computer in there. This speaks to equity as well since it is the at-risk students who are the least likely to have their own laptop to use during conference with instructor.</t>
  </si>
  <si>
    <t>PolyCom phone to allow dial-in access to the meetings in AT 203F.</t>
  </si>
  <si>
    <t> PolyCom phone to allow dial-in access to the meetings in AT 203F. There is only a 30 minute period during the day when no faculty are teaching. Due to the three CIS clubs with meetings on Fridays, faculty are busy attending these meeting as advisers. PolyCom Phone would facilitate some faculty being able to join meeting from off campus allowing more creative scheduling of department meetings times.</t>
  </si>
  <si>
    <t>Each Full-time CIS Faculty member's office desktop computer needs parallel software to software on computers in AT 203 and in the classrooms. Office computers need direct access to AT 203 server.</t>
  </si>
  <si>
    <t>There is little time before or after the class to prepare for the lecture or to post code created live during the class.  </t>
  </si>
  <si>
    <t>ETS Labor</t>
  </si>
  <si>
    <t xml:space="preserve">Each FT CIS Faculty member needs a laptop in addition to a desktop. The laptop needs software in parallel to software used by students in lab and classrooms </t>
  </si>
  <si>
    <t>Instructors need to assist students in the lab, in AT 203F, and, in addition, with all assignments. Department General Information saved successfully. 3/28/2019 Program Review v5.7.883 https://deanza.tracdat.com/tracdat/faces/assessment/assessment_unit/generalInformation.xhtml 10/13 being submitted online (rather than students printing and submitting hard-copy) the time it takes to correct programming labs has more than doubled. This means correcting anywhere and everywhere one has the opportunity. On the other hand choosing a laptop over a desktop is not ergonomically a good idea since faculty are spending more time than ever in front of computers correcting work.</t>
  </si>
  <si>
    <t>REST</t>
  </si>
  <si>
    <t>Integration of Dearborn Exma material into the Canvas and developing shells for 6 Real Estate Courses</t>
  </si>
  <si>
    <t>Have consistent and is more intuitive curriculum for students for students.  The program has no full time faculty to take on this task as part of their duties.</t>
  </si>
  <si>
    <t>BCAT</t>
  </si>
  <si>
    <t>Division Counselor</t>
  </si>
  <si>
    <t xml:space="preserve">To be consistent with the college policy of assigning counselors to each division.  BCAT students are competing with other studnets using a  limited student services resources in terrms of counseling and advising.  The College inconsistent policy creates unfair equity practice.  Therefore, the hiring of a dedicated counselor is needed. Other divisions have up to 5. </t>
  </si>
  <si>
    <t>Dean's Summary Report</t>
  </si>
  <si>
    <t>Outreach</t>
  </si>
  <si>
    <t>Additional pay for one or two faculty for industry outreach to expose students to career/job/internship opportunities through field trips/speaker searies/internships</t>
  </si>
  <si>
    <t>D</t>
  </si>
  <si>
    <t>Division of Academic Services / Learning Resources</t>
  </si>
  <si>
    <t>Library</t>
  </si>
  <si>
    <t>Dell laptops for student circulation</t>
  </si>
  <si>
    <t>The Library 12 Dell laptops that are checked out to students are over 5 years old. Total laptop loans last year was over 7,000.</t>
  </si>
  <si>
    <t>Subscription Service</t>
  </si>
  <si>
    <t>OCLC Cataloging &amp; Interlibrary Loan Subscription</t>
  </si>
  <si>
    <t>These required library tools for catlaloging and inter-library loan were included in the past WMS library system subscription. The library must now pay searately.</t>
  </si>
  <si>
    <t>SpringShare Library Platform subscription</t>
  </si>
  <si>
    <t>SpringShare provides needed tools for instruction, reference chat, study room management, statistics tracking, and the creation and analysis of online surveys</t>
  </si>
  <si>
    <t>TI-84 calculators for student circulation</t>
  </si>
  <si>
    <t>Needed replacement for old, defective calculators in the Library’s current inventory. Students checked out calculators more than 6,000 times in 2018-19.</t>
  </si>
  <si>
    <t>Thermal Receipt Printers</t>
  </si>
  <si>
    <t>These printers are needed in order to print receipts for items loaned by the library to library users</t>
  </si>
  <si>
    <t>KwikBoost charging stations for mobile devices</t>
  </si>
  <si>
    <t>2 years ago we installed 5 KwikBoost charging stations in the library and computer lab and are very popular with students. More charging stations are needed.</t>
  </si>
  <si>
    <t>KwikBoost charging table for mobile devices and laptops</t>
  </si>
  <si>
    <t>Some students want to charge their mobile device and work and the same time. Stand up power tables will provide this option.</t>
  </si>
  <si>
    <t>Mid-range digital camera for student circulation</t>
  </si>
  <si>
    <t>To allow students to use higher-end camera and microphone to create content for courses and online media like YouTube.</t>
  </si>
  <si>
    <t>Mid-range portable microphone for student circulation</t>
  </si>
  <si>
    <t>Public Address System</t>
  </si>
  <si>
    <t>The Library occupies 40,000 squart feet of space, stretching over two buildings and two levels. In the event of an emergency, it is critical that library staff can quickly and effectively communicate to library users in all areas of the building for public safety.</t>
  </si>
  <si>
    <t>V. F</t>
  </si>
  <si>
    <t>Unknown</t>
  </si>
  <si>
    <t>Sound partition between Reference Desk and office space behind the reference desk</t>
  </si>
  <si>
    <t>Library users sometimes need help finding information on private, personal and potentially embarrassing information. A sound barrier behind the reference desk will protect student privacy and help librarians to provide personal, health and legal information.</t>
  </si>
  <si>
    <t>Division</t>
  </si>
  <si>
    <t>Initial Total Request</t>
  </si>
  <si>
    <t>Perkins</t>
  </si>
  <si>
    <t>ASLR</t>
  </si>
  <si>
    <t>BHES</t>
  </si>
  <si>
    <t>CA</t>
  </si>
  <si>
    <t>E&amp;E</t>
  </si>
  <si>
    <t>IIS</t>
  </si>
  <si>
    <t>LA</t>
  </si>
  <si>
    <t>PE</t>
  </si>
  <si>
    <t>PSME</t>
  </si>
  <si>
    <t>SSH</t>
  </si>
  <si>
    <t>TOTAL</t>
  </si>
  <si>
    <t>Option B funds more CRITICAL requests for BCAT and BHES; moves into NEEDED requests for CA and LA</t>
  </si>
  <si>
    <t>In APRU</t>
  </si>
  <si>
    <t>OTI</t>
  </si>
  <si>
    <t>Total Requested</t>
  </si>
  <si>
    <t>Total Allocated</t>
  </si>
  <si>
    <t xml:space="preserve">*Based on 2020 Program Review </t>
  </si>
  <si>
    <t>Critical for Fall</t>
  </si>
  <si>
    <t>De Anza College IPBT Master Allocation Workbook Spring 2020</t>
  </si>
  <si>
    <t>Division of Language Arts</t>
  </si>
  <si>
    <t>LA/COMM</t>
  </si>
  <si>
    <t>Replace Overhead Projector [L49]</t>
  </si>
  <si>
    <t xml:space="preserve">•	Projector and screen are standard classroom technology. 
•	100% of Comm Studies students use audiovisual technology including projector and screen to deliver presentations.
•	Competence using presentation software and audiovisual technology is essential to help students create and deliver more powerful presentations. 
•	100% of Comm Studies instructors use projector and screen/audio visual technology to help students navigate canvas, visualize ideas, and to support more engaging student learning. </t>
  </si>
  <si>
    <t>V.E, V.F</t>
  </si>
  <si>
    <t>Replace Projector Overhead Screen [L49]</t>
  </si>
  <si>
    <t>White Boards [L43, L45, L48]</t>
  </si>
  <si>
    <t>•	Chalk dust is a health hazard that has toxic effects on the human respiratory system.
https://academia.stackexchange.com/questions/109389/health-aspects-of-white-board-vs-black-board
•	Writing on chalkboards is messy and difficult to read, which is an equity and ADA compliance concern.
•	66% of students who completed our Comm Studies Classroom Tech Use Survey report that upgrading chalkboards to whiteboards would enhance their learning experience in class (Comm Studies Classroom Tech Use Survey 3/2019). 100% of our faculty support the need for whiteboards.</t>
  </si>
  <si>
    <t xml:space="preserve">Gradated Lighting [L43, L45, L48] </t>
  </si>
  <si>
    <t>•	Our classes have single electrical switches for lights and the rooms have poor to no natural light. 
•	This makes it difficult for our students to see the images/text on PowerPoint and simultaneously read board instructions.  
•	This is in violation of ADA guidelines for accommodation.</t>
  </si>
  <si>
    <t>Acoustic Soundproofing Foam Tiles [L43, L45, L48, L49] - 12 pack unit</t>
  </si>
  <si>
    <r>
      <t xml:space="preserve">•	</t>
    </r>
    <r>
      <rPr>
        <sz val="12"/>
        <color indexed="8"/>
        <rFont val="Calibri"/>
        <family val="2"/>
        <scheme val="minor"/>
      </rPr>
      <t>Noise from adjacent classrooms and outside noise has often resulted in a speaker losing their place, causing unnecessary stress and loss of confidence, especially for non-native speakers and those who suffer from anxiety.
•	Noise distractions adversely affect ability of students to focus, record speeches, and provide feedback.</t>
    </r>
  </si>
  <si>
    <t>Engl</t>
  </si>
  <si>
    <t>2019 Lenovo 11.6" HD IPS Touchscreen 2-in-1 Chromebook</t>
  </si>
  <si>
    <t xml:space="preserve">Because students are all enrolled in college-level English classes, they are compelled to learn faster than ever before. Many students, particularly those in our targeted groups simply do not have the technology available to be able to learn at these accelerated rates. Having devices available for classrooms would allow students to use Chromebooks at least during the class period. </t>
  </si>
  <si>
    <t>30-Device Tablet Charging Cart w/ Electric</t>
  </si>
  <si>
    <t xml:space="preserve">This is a rolling cart for the Chromebooks mentioned above. </t>
  </si>
  <si>
    <t>100 Ipads for EWRT 1AS and EWRT 1AT classes</t>
  </si>
  <si>
    <t xml:space="preserve">These Ipads would be dedicated to students in the lowest level of transfer English. These are overwhelmingly students from target groups. They often have no technology other than a phone, which is not suitable for writing essays. Students would be able to check these devices out for both quarters of EWRT 1AS, 1AT. </t>
  </si>
  <si>
    <t>logitech-slim-folio-keyboard-case</t>
  </si>
  <si>
    <t xml:space="preserve">These keyboards work with the Ipads to make them easy to use for writing and research. </t>
  </si>
  <si>
    <t>DinoFire Wireless Presenter Rechargeable Presentation Powerpoint Clicker Green Light USB Remote Control Hyperlink Slide Advancer</t>
  </si>
  <si>
    <t xml:space="preserve">Having a wireless presenter remote frees the instructor from the computer. Instructors could control a powerpoint while checking on students progress or while making additional notes on the board. </t>
  </si>
  <si>
    <t>New Computer Lab</t>
  </si>
  <si>
    <t xml:space="preserve">An additional computer lab would provide greatly needed space for students without access to devices. More, it allows instructors to teach computer literacy, a skill English instructors are more and more responsible to do. </t>
  </si>
  <si>
    <t xml:space="preserve">Three switch lighting. Baomain Triple Rocker Combination Switch 15 Amp, 120 Volt, 3 Individual Switches, Commercial Grade, with Ground Screw, </t>
  </si>
  <si>
    <t xml:space="preserve">Dimming  the lights in the front of the room makes the image on the pull-down screen viewable. Not having them actually defeats the purpose of the projector unless the instructor can teach in the dark.  </t>
  </si>
  <si>
    <t>VF</t>
  </si>
  <si>
    <t>New plus installation</t>
  </si>
  <si>
    <t>Centurion Magnetic Markerboard w/ Aluminum Frame (12' W x 4' H)</t>
  </si>
  <si>
    <t xml:space="preserve">Chalk creates problems in nearly every classroom. It is not nearly as visible as a whiteboard and marker.  Chalk dust is messy, and it is a health hazard. Instructors forced to write with chalk have various skin problems, from peeling skin to dry skin. Chalk dust also poses respiratory problems when inhaled.  Neither students nor instructors  can simply avoid touching chalk. The dust is pervasive, covering desks, keyboards, and other essential equipment.  </t>
  </si>
  <si>
    <t>Library Reserve Texts</t>
  </si>
  <si>
    <t>Students who cannot afford texts are often unsuccessful in classes because they do not have access to the learning material</t>
  </si>
  <si>
    <t>A Bridge Class FTE</t>
  </si>
  <si>
    <t>We have curriculum plans for a new, safety-net course that will serve students who struggle to succeed in the new AB705 mandated EWRT1A courses. This safety-net course will serve all students, but we do believe it will be the most support for students in our targeted groups. We need both permission and funding to develop this bridge course</t>
  </si>
  <si>
    <t>IIIE</t>
  </si>
  <si>
    <t>Equity Retreat</t>
  </si>
  <si>
    <t>We need funding for a day-long  retreat that includes English faculty,  program counselors, advisors, and DSS faculty to work on building support teams and  strategies for success.</t>
  </si>
  <si>
    <t>IIID</t>
  </si>
  <si>
    <t>Quarterly Norming Sessions</t>
  </si>
  <si>
    <t xml:space="preserve">As a result of multiple levels of EWRT 1A and the changing cohorts,  including ESL students moving directly into English, we find we must spend extensive together, now and likely for the next one to two years, to norm essay writing and establish fair and equitable grading standards. We have confirmed a new portfolio system that now includes the voluntary participation of the 1A/LART course, the 1AS and T sequence, and ESL 5 (which ESL is working to make UC transferable). We hope to formalize the portfolio system as a mandatory practice that includes all EWRT 1A courses as well as ESL 5. Yet, asking every EWRT 1A instructor to add a full day of work to their already full schedules proves difficult, particularly in recruiting part-timers. This portfolio system ensures equity for those students placed in AB705 mandated courses (overwhelmingly from targeted groups) by establishing clear and consistent standards.  </t>
  </si>
  <si>
    <t>20-25 instructors' pay for six hours: 120 hours times 60.00 per hour</t>
  </si>
  <si>
    <t>quarterly</t>
  </si>
  <si>
    <t>7200.00 per quarter</t>
  </si>
  <si>
    <t>6 quarters</t>
  </si>
  <si>
    <t>Professional Development funds for One-on-one training and brown-bag lunch demonstrations by our top online staff and educators.</t>
  </si>
  <si>
    <r>
      <t> </t>
    </r>
    <r>
      <rPr>
        <sz val="12"/>
        <color indexed="63"/>
        <rFont val="Calibri"/>
        <family val="2"/>
        <scheme val="minor"/>
      </rPr>
      <t>Online learning is taking over the culture and needs focus. online training is a must if all instructors are to be trained and ready to meet this new, compelling demand. This is especially important in terms of   better helping struggling students to succeed in online environments.</t>
    </r>
  </si>
  <si>
    <t>Presenter pay</t>
  </si>
  <si>
    <t>Quarterly</t>
  </si>
  <si>
    <t>Needs to be purchased quarterly</t>
  </si>
  <si>
    <r>
      <t>Dedicated tutors</t>
    </r>
    <r>
      <rPr>
        <i/>
        <sz val="12"/>
        <color indexed="63"/>
        <rFont val="Calibri"/>
        <family val="2"/>
        <scheme val="minor"/>
      </rPr>
      <t> </t>
    </r>
    <r>
      <rPr>
        <sz val="12"/>
        <color indexed="63"/>
        <rFont val="Calibri"/>
        <family val="2"/>
        <scheme val="minor"/>
      </rPr>
      <t>in EWRT 1A stretches and bundles.</t>
    </r>
  </si>
  <si>
    <t xml:space="preserve"> A carefully selected classroom aide (tutor, or “learning instruction assistant” advanced student who is also (through the experience) learning to tutor and teach would help reduce inequity in the stretch and bundled classes. </t>
  </si>
  <si>
    <t xml:space="preserve"> 15-20 tutors 44 hours</t>
  </si>
  <si>
    <t xml:space="preserve"> Quarterly at 15.00 per hour</t>
  </si>
  <si>
    <t>ESL</t>
  </si>
  <si>
    <t>Request all ESL classrooms in L-Quad (L31-36), ADM 103, &amp; L63 &amp; L64 to have black boards replaced by white boards on all three walls</t>
  </si>
  <si>
    <t>The lack of brightness of the equipment makes it challenging to project images clearly and negatively impacts students’ comprehension of class materials. In addition to health hazards and allergy problems black board present to instructors and students, the need for replacement and improvement of equipment directly emanates from the SLO assessment process conducted during the 2017-2018 school year, and it would benefit all ESL students and faculty. While completing SLO reflection for 234 in the fall of 2017, the instructors noted the importance of having classrooms compatible with language instruction. It is imperative that instructors have access to both white boards, projectors, and good document cameras when teaching ESL classes. Visual input is vital during language acquisition as most students, specially those at the lower level classes, struggle to understand content and instruction. Thus, if ESL students can clearly see words spelled in different colors on white boards and have written instructions to class assignments, the teaching and learning process is not only efficient but also equitable. 
The ESL department is responsible for assisting the college to reach its mission of communication and expression.  The population the ESL department serves is comprised of immigrants who face many life and learning challenges due to their limited language ability. Thus, providing all ESL students with well-equipped and properly working equipment in classrooms will assist in reducing the barriers they face and support the students to communicate and express themselves faster and more efficiently.</t>
  </si>
  <si>
    <t>Request dual light switches all ESL classrooms in L-Quad (L21 &amp; L31-36 &amp; L63, L64).</t>
  </si>
  <si>
    <t xml:space="preserve">Desired </t>
  </si>
  <si>
    <t>iPad</t>
  </si>
  <si>
    <t xml:space="preserve">To be used in Listening &amp; Speaking classes such as ESL 251 and ESL 261. Also can be used to enhance instruction in ESL 234 ans ESL 244 because they are integrated skills classes that teach all listening, speaking, reading and writing  skills. </t>
  </si>
  <si>
    <t>iPad Charging Cart</t>
  </si>
  <si>
    <t>To be used with iPad and iPad Docking Station</t>
  </si>
  <si>
    <t xml:space="preserve">Dictionaries in AT307 </t>
  </si>
  <si>
    <t>For ESL instruction</t>
  </si>
  <si>
    <t>2-Shelf Cart with Dividers for AT307</t>
  </si>
  <si>
    <t>JOUR</t>
  </si>
  <si>
    <t>Audio Interface Kit</t>
  </si>
  <si>
    <t>JOUR Advisory Board suggests moving ahead with multimedia course and podcasting; higher-quality audio recording equipment needed. (Adding a second kit to last year's IPBT-approved)</t>
  </si>
  <si>
    <t>I.C.2, III.B, III.C, VB</t>
  </si>
  <si>
    <t xml:space="preserve">New item     </t>
  </si>
  <si>
    <t>Unidirectional mics</t>
  </si>
  <si>
    <t>See above</t>
  </si>
  <si>
    <t>Peer tutors - salary and benefits</t>
  </si>
  <si>
    <t>Help with student success and access to equipment and training for low-income students.</t>
  </si>
  <si>
    <t>II.B, III.C, V.G., VI</t>
  </si>
  <si>
    <t>Staff delopment</t>
  </si>
  <si>
    <t xml:space="preserve">Need for continuing training in equity/success and journalism developments/teaching </t>
  </si>
  <si>
    <t>III.D, III.E, V.H.1 V.H.2, V.I</t>
  </si>
  <si>
    <t>Instructor for JOUR 90 - first time offering - salaray and benefits (high estimate)</t>
  </si>
  <si>
    <t>JOUR Advisory Board suggests offering multimedia course; strategy for increasing enrollment and awards.</t>
  </si>
  <si>
    <t xml:space="preserve">I.C.2, III.B, III.C, V.B, V.G, VI </t>
  </si>
  <si>
    <t xml:space="preserve">Promotional video </t>
  </si>
  <si>
    <t>JOUR Advisory Board suggests promotional video to reach out to new students (high school and adult) and increase enrollment</t>
  </si>
  <si>
    <t>I.B.6, III.B., V.G, VI</t>
  </si>
  <si>
    <r>
      <t xml:space="preserve">Category:
</t>
    </r>
    <r>
      <rPr>
        <sz val="12"/>
        <rFont val="Calibri"/>
        <family val="2"/>
      </rPr>
      <t>Equipment,
Facility, or
Other</t>
    </r>
  </si>
  <si>
    <r>
      <t xml:space="preserve">Basic Patient Care class has 33 students and only </t>
    </r>
    <r>
      <rPr>
        <b/>
        <sz val="12"/>
        <color indexed="8"/>
        <rFont val="Calibri"/>
        <family val="2"/>
      </rPr>
      <t>5 oral</t>
    </r>
    <r>
      <rPr>
        <sz val="12"/>
        <color indexed="8"/>
        <rFont val="Calibri"/>
        <family val="2"/>
      </rPr>
      <t xml:space="preserve"> thermometers. This class is offered 2 per year.Students waiting too long for equipment.</t>
    </r>
  </si>
  <si>
    <r>
      <t xml:space="preserve">Basic Patient Care class has 33 students and only </t>
    </r>
    <r>
      <rPr>
        <b/>
        <sz val="12"/>
        <color indexed="8"/>
        <rFont val="Calibri"/>
        <family val="2"/>
      </rPr>
      <t>4 temporal</t>
    </r>
    <r>
      <rPr>
        <sz val="12"/>
        <color indexed="8"/>
        <rFont val="Calibri"/>
        <family val="2"/>
      </rPr>
      <t xml:space="preserve"> l thermometers. This class is offered 2 per year.Students waiting for equipment.</t>
    </r>
  </si>
  <si>
    <r>
      <t>Basic Patient Care Class of 33 students we have</t>
    </r>
    <r>
      <rPr>
        <b/>
        <sz val="12"/>
        <color indexed="8"/>
        <rFont val="Calibri"/>
        <family val="2"/>
      </rPr>
      <t xml:space="preserve"> 5 ea</t>
    </r>
    <r>
      <rPr>
        <sz val="12"/>
        <color indexed="8"/>
        <rFont val="Calibri"/>
        <family val="2"/>
      </rPr>
      <t>r thermometers. Need 2 more for success and reduce wait times.</t>
    </r>
  </si>
  <si>
    <r>
      <t xml:space="preserve">Equipment (non-capital; </t>
    </r>
    <r>
      <rPr>
        <u/>
        <sz val="12"/>
        <color indexed="8"/>
        <rFont val="Calibri"/>
        <family val="2"/>
      </rPr>
      <t>&lt;</t>
    </r>
    <r>
      <rPr>
        <sz val="12"/>
        <color indexed="8"/>
        <rFont val="Calibri"/>
        <family val="2"/>
      </rPr>
      <t>$1000 each): Air monitoring equipment; greenhouse gas detention units; water quality assessment kits; stormwater sampling equipment; soil sampling &amp; classification kits; radiation, microwave &amp; EMF detectors; mobile/handheld weather stations; HazMat test kits; indoor air quality sampling &amp; assessment equiment.</t>
    </r>
  </si>
  <si>
    <r>
      <t>iPad (7th generation) 10.2-inch Wi-Fi</t>
    </r>
    <r>
      <rPr>
        <sz val="12"/>
        <color theme="1"/>
        <rFont val="Calibri"/>
        <family val="2"/>
      </rPr>
      <t xml:space="preserve"> 32GB-Space Gray, with smart keyboard and 3-Year Apple Care warranty  </t>
    </r>
  </si>
  <si>
    <r>
      <t xml:space="preserve">Robotic Arm, </t>
    </r>
    <r>
      <rPr>
        <sz val="12"/>
        <color rgb="FF000000"/>
        <rFont val="Calibri"/>
        <family val="2"/>
      </rPr>
      <t>Modular 51.2 radial reach  / 10Kg payload. Preferred Model Universal Robotics UR 10e</t>
    </r>
  </si>
  <si>
    <r>
      <t xml:space="preserve">Automated Vision Inspection System </t>
    </r>
    <r>
      <rPr>
        <sz val="12"/>
        <color rgb="FF000000"/>
        <rFont val="Calibri"/>
        <family val="2"/>
      </rPr>
      <t>Vertex 311UC</t>
    </r>
  </si>
  <si>
    <r>
      <rPr>
        <sz val="12"/>
        <color rgb="FF000000"/>
        <rFont val="Calibri"/>
        <family val="2"/>
      </rPr>
      <t>Media Blaster, full welded construction, min work volume 42" x 24" x 26"H.  Preferred make/model: Media Blast &amp; Abrasive Cobra Siphon.</t>
    </r>
  </si>
  <si>
    <r>
      <rPr>
        <sz val="12"/>
        <color rgb="FF000000"/>
        <rFont val="Calibri"/>
        <family val="2"/>
      </rPr>
      <t>Finishing oven.  Note: specific make/model required:  Thermo Scientific Heratherm OMH180-S-SS.</t>
    </r>
  </si>
  <si>
    <r>
      <rPr>
        <sz val="12"/>
        <color rgb="FF000000"/>
        <rFont val="Calibri"/>
        <family val="2"/>
      </rPr>
      <t>Downdraft Table.  Note:  specific make/model required:  DualDraw BG3036.</t>
    </r>
  </si>
  <si>
    <r>
      <rPr>
        <sz val="12"/>
        <color rgb="FF000000"/>
        <rFont val="Calibri"/>
        <family val="2"/>
      </rPr>
      <t>Tensile tester.  Note:  specific make/model required:  Instron 3369.</t>
    </r>
  </si>
  <si>
    <r>
      <rPr>
        <sz val="12"/>
        <color rgb="FF000000"/>
        <rFont val="Calibri"/>
        <family val="2"/>
      </rPr>
      <t>Desktop Selective Laser Sintering 3D printer (Nylon capable).  Preferred make/model:  Formlabs Fuse-1.</t>
    </r>
  </si>
  <si>
    <r>
      <rPr>
        <sz val="12"/>
        <color rgb="FF000000"/>
        <rFont val="Calibri"/>
        <family val="2"/>
      </rPr>
      <t>Ultrasonic Cleaner.  Preferred make/model: Kendal HB612MHT (12L capacity, 760W)</t>
    </r>
  </si>
  <si>
    <r>
      <rPr>
        <b/>
        <sz val="12"/>
        <color theme="1"/>
        <rFont val="Calibri"/>
        <family val="2"/>
      </rPr>
      <t>Desktop metal 3D printer</t>
    </r>
    <r>
      <rPr>
        <sz val="12"/>
        <color theme="1"/>
        <rFont val="Calibri"/>
        <family val="2"/>
      </rPr>
      <t>.  Note: specific make/model required: Markforged Metal-X.</t>
    </r>
  </si>
  <si>
    <t>Critical Total</t>
  </si>
  <si>
    <t>Henry Schein Free Shipping Item</t>
  </si>
  <si>
    <t>Integrated SS Free Shipping Item</t>
  </si>
  <si>
    <t>BSN Free Shipping Item</t>
  </si>
  <si>
    <t>PARA</t>
  </si>
  <si>
    <t>Program Coordinator and Accreditation for Part-Time Faculty</t>
  </si>
  <si>
    <t>Program Coordinator and Accreditation for Part-Time Faculty due to Accreditation</t>
  </si>
  <si>
    <t>$       15,000.00</t>
  </si>
  <si>
    <t> $              -  </t>
  </si>
  <si>
    <t> $         15,000.00</t>
  </si>
  <si>
    <t>West Law Passwords</t>
  </si>
  <si>
    <t>Required by the Accreditation</t>
  </si>
  <si>
    <t>$            146.82</t>
  </si>
  <si>
    <t>$       29,364.00</t>
  </si>
  <si>
    <t> $    2,642.76</t>
  </si>
  <si>
    <t> $         32,006.76</t>
  </si>
  <si>
    <t>SWP REGIONAL ALLOCATIONS</t>
  </si>
  <si>
    <t>District Allocations for Foothill-De Anza CCD</t>
  </si>
  <si>
    <t>De Anza College</t>
  </si>
  <si>
    <t>Regional Allocation</t>
  </si>
  <si>
    <t>Expenditure Period</t>
  </si>
  <si>
    <t>Regional Direct-to- College Base Allocation</t>
  </si>
  <si>
    <t>Regional Incentive Fund Allocation</t>
  </si>
  <si>
    <t>Total Allocation All Sources</t>
  </si>
  <si>
    <t>Expenditures</t>
  </si>
  <si>
    <t>Allocation 1</t>
  </si>
  <si>
    <t>7/1/16-12/31/18</t>
  </si>
  <si>
    <t>Allocation 2</t>
  </si>
  <si>
    <t>7/1/17-12/31/19</t>
  </si>
  <si>
    <t>Allocation 3</t>
  </si>
  <si>
    <t>7/1/18-12/31/20</t>
  </si>
  <si>
    <t>Allocation 4</t>
  </si>
  <si>
    <t>7/1/19-12/31/21</t>
  </si>
  <si>
    <t>SWP LOCAL ALLOCATIONS</t>
  </si>
  <si>
    <t>Local Allocation</t>
  </si>
  <si>
    <t>Local Direct-to- College Base Allocation</t>
  </si>
  <si>
    <t>Local Incentive Fund Allocation</t>
  </si>
  <si>
    <t>PERKINS ALLOCATIONS</t>
  </si>
  <si>
    <t>Budget</t>
  </si>
  <si>
    <t>7/1/19-6/30/2020</t>
  </si>
  <si>
    <t>Strong Workforce and Critical Fall and Summer Resources</t>
  </si>
  <si>
    <t xml:space="preserve">SWP </t>
  </si>
  <si>
    <t xml:space="preserve">SWP (Critical for Fall) </t>
  </si>
  <si>
    <t>Critical (except fall)</t>
  </si>
  <si>
    <t>TBD</t>
  </si>
  <si>
    <t>Non-SWP</t>
  </si>
  <si>
    <t>Total</t>
  </si>
  <si>
    <t>other Requests</t>
  </si>
  <si>
    <t>Program Name</t>
  </si>
  <si>
    <t xml:space="preserve">Env. Res. Mgmt. </t>
  </si>
  <si>
    <t>Journalism</t>
  </si>
  <si>
    <t>Film/TV Prod.</t>
  </si>
  <si>
    <t>Animation</t>
  </si>
  <si>
    <t>CIS: Prog/Dbase</t>
  </si>
  <si>
    <t>Auto Tech</t>
  </si>
  <si>
    <t>DMT: CAD</t>
  </si>
  <si>
    <t>DMT: CNC</t>
  </si>
  <si>
    <t>Prof Photo</t>
  </si>
  <si>
    <t>Graphic Des</t>
  </si>
  <si>
    <t>INDEX</t>
  </si>
  <si>
    <t>Fund</t>
  </si>
  <si>
    <t>Organization</t>
  </si>
  <si>
    <t>TOP/Program Code</t>
  </si>
  <si>
    <t>030300</t>
  </si>
  <si>
    <t>060200</t>
  </si>
  <si>
    <t>060420</t>
  </si>
  <si>
    <t>061440</t>
  </si>
  <si>
    <t>070700</t>
  </si>
  <si>
    <t>094800</t>
  </si>
  <si>
    <t>095300</t>
  </si>
  <si>
    <t>095600</t>
  </si>
  <si>
    <t>101200</t>
  </si>
  <si>
    <t>103000</t>
  </si>
  <si>
    <t>120500</t>
  </si>
  <si>
    <t>ACCT CODE</t>
  </si>
  <si>
    <t>OBJECT OF EXPEND.</t>
  </si>
  <si>
    <t>Instructional Salaries</t>
  </si>
  <si>
    <t>Non-instructional Salaries</t>
  </si>
  <si>
    <t>Employee Benefits</t>
  </si>
  <si>
    <t>Supplies &amp; Materials</t>
  </si>
  <si>
    <t>Other Operating Exp. &amp; Svcs.</t>
  </si>
  <si>
    <t>Capital Outlay</t>
  </si>
  <si>
    <t>Other Outgo (Students)</t>
  </si>
  <si>
    <t>Program Total</t>
  </si>
  <si>
    <t xml:space="preserve"> 2020-2021 Perkins Requests</t>
  </si>
  <si>
    <t>Health Tech</t>
  </si>
  <si>
    <t>Nursing</t>
  </si>
  <si>
    <t>Massage Ther</t>
  </si>
  <si>
    <t>Child Dev</t>
  </si>
  <si>
    <t>Paralegal</t>
  </si>
  <si>
    <t>Admin of Justice</t>
  </si>
  <si>
    <t>Career Dev</t>
  </si>
  <si>
    <t>OTI - Spec. Pops.</t>
  </si>
  <si>
    <t>&lt;5% Admin</t>
  </si>
  <si>
    <t>2020-21</t>
  </si>
  <si>
    <t>DE ANZA</t>
  </si>
  <si>
    <t>PERKINS IC</t>
  </si>
  <si>
    <t>CTE Program</t>
  </si>
  <si>
    <t>120800</t>
  </si>
  <si>
    <t>123000</t>
  </si>
  <si>
    <t>126200</t>
  </si>
  <si>
    <t>130500</t>
  </si>
  <si>
    <t>140200</t>
  </si>
  <si>
    <t>210500</t>
  </si>
  <si>
    <t>709000</t>
  </si>
  <si>
    <t>REQUESTS</t>
  </si>
  <si>
    <t>2020-2021 Perkins Requests</t>
  </si>
  <si>
    <t>Approved to recommend to College Council on 6-16-20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</si>
</sst>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_);[Red]\(&quot;$&quot;#,##0\)"/>
    <numFmt numFmtId="8" formatCode="&quot;$&quot;#,##0.00_);[Red]\(&quot;$&quot;#,##0.00\)"/>
    <numFmt numFmtId="42" formatCode="_(&quot;$&quot;* #,##0_);_(&quot;$&quot;* \(#,##0\);_(&quot;$&quot;* &quot;-&quot;_);_(@_)"/>
    <numFmt numFmtId="44" formatCode="_(&quot;$&quot;* #,##0.00_);_(&quot;$&quot;* \(#,##0.00\);_(&quot;$&quot;* &quot;-&quot;??_);_(@_)"/>
    <numFmt numFmtId="164" formatCode="_-&quot;$&quot;* #,##0.00_-;\-&quot;$&quot;* #,##0.00_-;_-&quot;$&quot;* &quot;-&quot;??_-;_-@_-"/>
    <numFmt numFmtId="165" formatCode="&quot;$&quot;#,##0.00"/>
    <numFmt numFmtId="166" formatCode="&quot;$&quot;#,##0.00;[Red]\-&quot;$&quot;#,##0.00"/>
    <numFmt numFmtId="167" formatCode="0.0"/>
    <numFmt numFmtId="168" formatCode="_-&quot;$&quot;* #,##0.00_-;\-&quot;$&quot;* #,##0.00_-;_-&quot;$&quot;* &quot;-&quot;??_-;_-@"/>
    <numFmt numFmtId="169" formatCode="&quot;$&quot;#,##0"/>
    <numFmt numFmtId="170" formatCode="&quot; &quot;&quot;$&quot;* #,##0.00&quot; &quot;;&quot;-&quot;&quot;$&quot;* #,##0.00&quot; &quot;;&quot; &quot;&quot;$&quot;* &quot;-&quot;??&quot; &quot;"/>
    <numFmt numFmtId="171" formatCode="_-&quot;$&quot;* #,##0.00_-;_-&quot;$&quot;* \(#,##0.00\)_-;_-&quot;$&quot;* &quot;-&quot;??;_-@_-"/>
    <numFmt numFmtId="172" formatCode="_([$$-409]* #,##0_);_([$$-409]* \(#,##0\);_([$$-409]* &quot;-&quot;_);_(@_)"/>
    <numFmt numFmtId="173" formatCode="_-&quot;$&quot;* #,##0_-;\-&quot;$&quot;* #,##0_-;_-&quot;$&quot;* &quot;-&quot;??_-;_-@_-"/>
    <numFmt numFmtId="174" formatCode="&quot;$&quot;#,##0;[Red]\-&quot;$&quot;#,##0"/>
    <numFmt numFmtId="175" formatCode="#,###"/>
  </numFmts>
  <fonts count="56">
    <font>
      <sz val="12"/>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sz val="12"/>
      <color rgb="FF000000"/>
      <name val="Calibri"/>
      <family val="2"/>
      <scheme val="minor"/>
    </font>
    <font>
      <b/>
      <sz val="12"/>
      <name val="Calibri"/>
      <family val="2"/>
      <scheme val="minor"/>
    </font>
    <font>
      <b/>
      <sz val="12"/>
      <color indexed="8"/>
      <name val="Calibri"/>
      <family val="2"/>
      <scheme val="minor"/>
    </font>
    <font>
      <sz val="12"/>
      <color indexed="8"/>
      <name val="Calibri"/>
      <family val="2"/>
      <scheme val="minor"/>
    </font>
    <font>
      <b/>
      <sz val="12"/>
      <color rgb="FF000000"/>
      <name val="Calibri"/>
      <family val="2"/>
      <scheme val="minor"/>
    </font>
    <font>
      <sz val="12"/>
      <color indexed="8"/>
      <name val="Calibri"/>
      <family val="2"/>
    </font>
    <font>
      <b/>
      <sz val="10"/>
      <color indexed="8"/>
      <name val="Tahoma"/>
      <family val="2"/>
    </font>
    <font>
      <sz val="10"/>
      <color indexed="8"/>
      <name val="Tahoma"/>
      <family val="2"/>
    </font>
    <font>
      <b/>
      <sz val="10"/>
      <color indexed="8"/>
      <name val="Calibri"/>
      <family val="2"/>
    </font>
    <font>
      <sz val="12"/>
      <color indexed="8"/>
      <name val="Verdana"/>
      <family val="2"/>
    </font>
    <font>
      <sz val="11"/>
      <color theme="1"/>
      <name val="Calibri"/>
      <family val="2"/>
      <scheme val="minor"/>
    </font>
    <font>
      <b/>
      <sz val="22"/>
      <color theme="1"/>
      <name val="Calibri"/>
      <family val="2"/>
      <scheme val="minor"/>
    </font>
    <font>
      <i/>
      <sz val="12"/>
      <color theme="1"/>
      <name val="Calibri"/>
      <family val="2"/>
      <scheme val="minor"/>
    </font>
    <font>
      <i/>
      <sz val="24"/>
      <color rgb="FFFF0000"/>
      <name val="Calibri (Body)_x0000_"/>
    </font>
    <font>
      <sz val="12"/>
      <color rgb="FF111111"/>
      <name val="Calibri"/>
      <family val="2"/>
      <scheme val="minor"/>
    </font>
    <font>
      <sz val="12"/>
      <color rgb="FF434343"/>
      <name val="Calibri"/>
      <family val="2"/>
      <scheme val="minor"/>
    </font>
    <font>
      <sz val="12"/>
      <color rgb="FF393939"/>
      <name val="Calibri"/>
      <family val="2"/>
      <scheme val="minor"/>
    </font>
    <font>
      <sz val="12"/>
      <color rgb="FF201F1E"/>
      <name val="Calibri"/>
      <family val="2"/>
      <scheme val="minor"/>
    </font>
    <font>
      <sz val="12"/>
      <color indexed="63"/>
      <name val="Calibri"/>
      <family val="2"/>
      <scheme val="minor"/>
    </font>
    <font>
      <i/>
      <sz val="12"/>
      <color indexed="63"/>
      <name val="Calibri"/>
      <family val="2"/>
      <scheme val="minor"/>
    </font>
    <font>
      <b/>
      <sz val="12"/>
      <color theme="1"/>
      <name val="Calibri"/>
      <family val="2"/>
    </font>
    <font>
      <sz val="12"/>
      <color theme="1"/>
      <name val="Calibri"/>
      <family val="2"/>
    </font>
    <font>
      <b/>
      <sz val="12"/>
      <name val="Calibri"/>
      <family val="2"/>
    </font>
    <font>
      <sz val="12"/>
      <name val="Calibri"/>
      <family val="2"/>
    </font>
    <font>
      <b/>
      <sz val="12"/>
      <color indexed="8"/>
      <name val="Calibri"/>
      <family val="2"/>
    </font>
    <font>
      <sz val="12"/>
      <color rgb="FF000000"/>
      <name val="Calibri"/>
      <family val="2"/>
    </font>
    <font>
      <sz val="12"/>
      <color rgb="FFFF0000"/>
      <name val="Calibri"/>
      <family val="2"/>
    </font>
    <font>
      <u/>
      <sz val="12"/>
      <color indexed="8"/>
      <name val="Calibri"/>
      <family val="2"/>
    </font>
    <font>
      <strike/>
      <sz val="12"/>
      <color rgb="FFFF0000"/>
      <name val="Calibri"/>
      <family val="2"/>
    </font>
    <font>
      <b/>
      <strike/>
      <sz val="12"/>
      <color rgb="FFFF0000"/>
      <name val="Calibri"/>
      <family val="2"/>
    </font>
    <font>
      <b/>
      <sz val="10"/>
      <color rgb="FF000000"/>
      <name val="Tahoma"/>
      <family val="2"/>
    </font>
    <font>
      <sz val="10"/>
      <color rgb="FF000000"/>
      <name val="Tahoma"/>
      <family val="2"/>
    </font>
    <font>
      <sz val="10"/>
      <color rgb="FF000000"/>
      <name val="Calibri"/>
      <family val="2"/>
    </font>
    <font>
      <sz val="10"/>
      <color rgb="FF000000"/>
      <name val="Arial"/>
      <family val="2"/>
    </font>
    <font>
      <b/>
      <sz val="14"/>
      <color rgb="FFFF00FF"/>
      <name val="Calibri"/>
      <family val="2"/>
      <scheme val="minor"/>
    </font>
    <font>
      <sz val="14"/>
      <color rgb="FF000000"/>
      <name val="Calibri"/>
      <family val="2"/>
      <scheme val="minor"/>
    </font>
    <font>
      <b/>
      <sz val="14"/>
      <name val="Calibri"/>
      <family val="2"/>
      <scheme val="minor"/>
    </font>
    <font>
      <b/>
      <sz val="14"/>
      <color rgb="FF000000"/>
      <name val="Calibri"/>
      <family val="2"/>
      <scheme val="minor"/>
    </font>
    <font>
      <sz val="14"/>
      <name val="Calibri"/>
      <family val="2"/>
      <scheme val="minor"/>
    </font>
    <font>
      <sz val="10"/>
      <name val="Arial"/>
      <family val="2"/>
    </font>
    <font>
      <i/>
      <sz val="9"/>
      <name val="Geneva"/>
      <family val="2"/>
    </font>
    <font>
      <b/>
      <i/>
      <sz val="9"/>
      <name val="Geneva"/>
      <family val="2"/>
    </font>
    <font>
      <b/>
      <sz val="9"/>
      <name val="Geneva"/>
      <family val="2"/>
    </font>
    <font>
      <b/>
      <sz val="10"/>
      <name val="Geneva"/>
      <family val="2"/>
    </font>
    <font>
      <b/>
      <i/>
      <u/>
      <sz val="9"/>
      <name val="Geneva"/>
      <family val="2"/>
    </font>
    <font>
      <sz val="9"/>
      <name val="Geneva"/>
      <family val="2"/>
    </font>
    <font>
      <b/>
      <sz val="9"/>
      <name val="Arial"/>
      <family val="2"/>
    </font>
    <font>
      <b/>
      <sz val="12"/>
      <name val="Geneva"/>
      <family val="2"/>
    </font>
    <font>
      <b/>
      <i/>
      <sz val="12"/>
      <name val="Geneva"/>
      <family val="2"/>
    </font>
    <font>
      <sz val="12"/>
      <name val="Arial"/>
      <family val="2"/>
    </font>
    <font>
      <sz val="14"/>
      <name val="Arial"/>
      <family val="2"/>
    </font>
    <font>
      <b/>
      <sz val="14"/>
      <name val="Geneva"/>
      <family val="2"/>
    </font>
  </fonts>
  <fills count="33">
    <fill>
      <patternFill patternType="none"/>
    </fill>
    <fill>
      <patternFill patternType="gray125"/>
    </fill>
    <fill>
      <patternFill patternType="solid">
        <fgColor theme="4" tint="0.79998168889431442"/>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FFFF"/>
        <bgColor rgb="FF000000"/>
      </patternFill>
    </fill>
    <fill>
      <patternFill patternType="solid">
        <fgColor theme="6"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bgColor theme="0"/>
      </patternFill>
    </fill>
    <fill>
      <patternFill patternType="solid">
        <fgColor rgb="FFD8D8D8"/>
        <bgColor rgb="FFD8D8D8"/>
      </patternFill>
    </fill>
    <fill>
      <patternFill patternType="solid">
        <fgColor rgb="FFC4BD97"/>
        <bgColor rgb="FFC4BD97"/>
      </patternFill>
    </fill>
    <fill>
      <patternFill patternType="solid">
        <fgColor rgb="FF00B050"/>
        <bgColor indexed="64"/>
      </patternFill>
    </fill>
    <fill>
      <patternFill patternType="solid">
        <fgColor rgb="FFC0C0C0"/>
        <bgColor rgb="FF000000"/>
      </patternFill>
    </fill>
    <fill>
      <patternFill patternType="solid">
        <fgColor rgb="FFB4C6E7"/>
        <bgColor indexed="64"/>
      </patternFill>
    </fill>
    <fill>
      <patternFill patternType="solid">
        <fgColor rgb="FFC6E0B4"/>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FFF2CC"/>
        <bgColor rgb="FFFFF2CC"/>
      </patternFill>
    </fill>
    <fill>
      <patternFill patternType="solid">
        <fgColor theme="7" tint="0.79998168889431442"/>
        <bgColor rgb="FFF3F3F3"/>
      </patternFill>
    </fill>
    <fill>
      <patternFill patternType="solid">
        <fgColor theme="7" tint="0.79998168889431442"/>
        <bgColor rgb="FFD9EAD3"/>
      </patternFill>
    </fill>
    <fill>
      <patternFill patternType="solid">
        <fgColor theme="6" tint="0.79998168889431442"/>
        <bgColor rgb="FFFCE5CD"/>
      </patternFill>
    </fill>
    <fill>
      <patternFill patternType="solid">
        <fgColor indexed="48"/>
        <bgColor indexed="64"/>
      </patternFill>
    </fill>
    <fill>
      <patternFill patternType="solid">
        <fgColor indexed="44"/>
        <bgColor indexed="64"/>
      </patternFill>
    </fill>
    <fill>
      <patternFill patternType="solid">
        <fgColor indexed="9"/>
        <bgColor indexed="64"/>
      </patternFill>
    </fill>
    <fill>
      <patternFill patternType="solid">
        <fgColor indexed="13"/>
        <bgColor indexed="64"/>
      </patternFill>
    </fill>
    <fill>
      <patternFill patternType="solid">
        <fgColor theme="2" tint="-9.9978637043366805E-2"/>
        <bgColor indexed="64"/>
      </patternFill>
    </fill>
  </fills>
  <borders count="5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indexed="64"/>
      </left>
      <right/>
      <top style="thin">
        <color indexed="64"/>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thin">
        <color indexed="64"/>
      </top>
      <bottom/>
      <diagonal/>
    </border>
    <border>
      <left/>
      <right/>
      <top style="thin">
        <color auto="1"/>
      </top>
      <bottom/>
      <diagonal/>
    </border>
    <border>
      <left style="medium">
        <color auto="1"/>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right style="thin">
        <color auto="1"/>
      </right>
      <top/>
      <bottom style="thin">
        <color auto="1"/>
      </bottom>
      <diagonal/>
    </border>
    <border>
      <left style="thin">
        <color indexed="64"/>
      </left>
      <right style="medium">
        <color indexed="64"/>
      </right>
      <top/>
      <bottom style="thin">
        <color indexed="64"/>
      </bottom>
      <diagonal/>
    </border>
    <border>
      <left style="thin">
        <color auto="1"/>
      </left>
      <right style="medium">
        <color auto="1"/>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auto="1"/>
      </left>
      <right/>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auto="1"/>
      </right>
      <top style="thin">
        <color auto="1"/>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thin">
        <color indexed="64"/>
      </left>
      <right/>
      <top/>
      <bottom/>
      <diagonal/>
    </border>
  </borders>
  <cellStyleXfs count="12">
    <xf numFmtId="0" fontId="0" fillId="0" borderId="0"/>
    <xf numFmtId="164" fontId="1" fillId="0" borderId="0" applyFont="0" applyFill="0" applyBorder="0" applyAlignment="0" applyProtection="0"/>
    <xf numFmtId="164" fontId="9" fillId="0" borderId="0" applyFont="0" applyFill="0" applyBorder="0" applyAlignment="0" applyProtection="0"/>
    <xf numFmtId="0" fontId="13" fillId="0" borderId="0" applyNumberFormat="0" applyFill="0" applyBorder="0" applyProtection="0">
      <alignment vertical="top" wrapText="1"/>
    </xf>
    <xf numFmtId="0" fontId="13" fillId="0" borderId="0" applyNumberFormat="0" applyFill="0" applyBorder="0" applyProtection="0">
      <alignment vertical="top" wrapText="1"/>
    </xf>
    <xf numFmtId="44" fontId="1" fillId="0" borderId="0" applyFont="0" applyFill="0" applyBorder="0" applyAlignment="0" applyProtection="0"/>
    <xf numFmtId="44" fontId="14" fillId="0" borderId="0" applyFont="0" applyFill="0" applyBorder="0" applyAlignment="0" applyProtection="0"/>
    <xf numFmtId="0" fontId="1" fillId="0" borderId="0"/>
    <xf numFmtId="164" fontId="1" fillId="0" borderId="0" applyFont="0" applyFill="0" applyBorder="0" applyAlignment="0" applyProtection="0"/>
    <xf numFmtId="0" fontId="37" fillId="0" borderId="0"/>
    <xf numFmtId="0" fontId="43" fillId="0" borderId="0"/>
    <xf numFmtId="44" fontId="43" fillId="0" borderId="0" applyFont="0" applyFill="0" applyBorder="0" applyAlignment="0" applyProtection="0"/>
  </cellStyleXfs>
  <cellXfs count="824">
    <xf numFmtId="0" fontId="0" fillId="0" borderId="0" xfId="0"/>
    <xf numFmtId="0" fontId="0" fillId="0" borderId="0" xfId="0" applyFont="1" applyAlignment="1">
      <alignment vertical="center"/>
    </xf>
    <xf numFmtId="0" fontId="0" fillId="0" borderId="1" xfId="0" applyFont="1" applyBorder="1" applyAlignment="1">
      <alignment horizontal="center" vertical="center" wrapText="1"/>
    </xf>
    <xf numFmtId="0" fontId="3" fillId="7"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0" fillId="0" borderId="0" xfId="0" applyFont="1" applyAlignment="1">
      <alignment vertical="center" wrapText="1"/>
    </xf>
    <xf numFmtId="0" fontId="4" fillId="8" borderId="1" xfId="0" applyFont="1" applyFill="1" applyBorder="1" applyAlignment="1">
      <alignment horizontal="left" vertical="center" wrapText="1"/>
    </xf>
    <xf numFmtId="0" fontId="0" fillId="8" borderId="1" xfId="0" applyFont="1" applyFill="1" applyBorder="1" applyAlignment="1">
      <alignment vertical="center" wrapText="1"/>
    </xf>
    <xf numFmtId="0" fontId="0" fillId="0" borderId="1" xfId="0" applyFont="1" applyBorder="1" applyAlignment="1">
      <alignment vertical="center" wrapText="1"/>
    </xf>
    <xf numFmtId="0" fontId="0" fillId="0" borderId="0" xfId="0" applyFont="1" applyAlignment="1">
      <alignment horizontal="center" vertical="center"/>
    </xf>
    <xf numFmtId="0" fontId="2"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164" fontId="2" fillId="6" borderId="1" xfId="1" applyFont="1" applyFill="1" applyBorder="1" applyAlignment="1">
      <alignment vertical="center"/>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3" fillId="7" borderId="1" xfId="0" applyFont="1" applyFill="1" applyBorder="1" applyAlignment="1">
      <alignment horizontal="left" vertical="top" wrapText="1"/>
    </xf>
    <xf numFmtId="0" fontId="0" fillId="0" borderId="1" xfId="0" applyFont="1" applyBorder="1" applyAlignment="1">
      <alignment horizontal="left" vertical="top" wrapText="1"/>
    </xf>
    <xf numFmtId="0" fontId="4" fillId="0" borderId="1" xfId="0" applyFont="1" applyBorder="1" applyAlignment="1">
      <alignment horizontal="left" vertical="top" wrapText="1"/>
    </xf>
    <xf numFmtId="0" fontId="0" fillId="0" borderId="1" xfId="0" applyFont="1" applyBorder="1" applyAlignment="1">
      <alignment vertical="center"/>
    </xf>
    <xf numFmtId="0" fontId="0" fillId="0" borderId="1" xfId="0" applyFont="1" applyBorder="1" applyAlignment="1">
      <alignment horizontal="center" vertical="center"/>
    </xf>
    <xf numFmtId="164" fontId="0" fillId="0" borderId="1" xfId="1" applyFont="1" applyBorder="1" applyAlignment="1">
      <alignment vertical="top" wrapText="1"/>
    </xf>
    <xf numFmtId="164" fontId="0" fillId="0" borderId="1" xfId="1" applyFont="1" applyBorder="1" applyAlignment="1">
      <alignment vertical="center"/>
    </xf>
    <xf numFmtId="164" fontId="2" fillId="0" borderId="1" xfId="0" applyNumberFormat="1" applyFont="1" applyBorder="1" applyAlignment="1">
      <alignment vertical="center"/>
    </xf>
    <xf numFmtId="0" fontId="0" fillId="5" borderId="1" xfId="0" applyFont="1" applyFill="1" applyBorder="1" applyAlignment="1">
      <alignment horizontal="center" vertical="center" wrapText="1"/>
    </xf>
    <xf numFmtId="0" fontId="0" fillId="5" borderId="2" xfId="0" applyFont="1" applyFill="1" applyBorder="1" applyAlignment="1">
      <alignment vertical="center"/>
    </xf>
    <xf numFmtId="0" fontId="0" fillId="0" borderId="1" xfId="0" applyFont="1" applyBorder="1" applyAlignment="1">
      <alignment vertical="top" wrapText="1"/>
    </xf>
    <xf numFmtId="0" fontId="0" fillId="5" borderId="1" xfId="0" applyFont="1" applyFill="1" applyBorder="1" applyAlignment="1">
      <alignment horizontal="center" vertical="center"/>
    </xf>
    <xf numFmtId="0" fontId="0" fillId="5" borderId="2" xfId="0" applyFont="1" applyFill="1" applyBorder="1" applyAlignment="1">
      <alignment horizontal="center" vertical="center" wrapText="1"/>
    </xf>
    <xf numFmtId="0" fontId="0" fillId="0" borderId="0" xfId="0" applyFont="1" applyAlignment="1">
      <alignment horizontal="left" vertical="top" wrapText="1"/>
    </xf>
    <xf numFmtId="0" fontId="0" fillId="0" borderId="0" xfId="0" applyFont="1" applyAlignment="1">
      <alignment vertical="top" wrapText="1"/>
    </xf>
    <xf numFmtId="164" fontId="0" fillId="0" borderId="1" xfId="1" applyFont="1" applyBorder="1" applyAlignment="1">
      <alignment vertical="center" wrapText="1"/>
    </xf>
    <xf numFmtId="0" fontId="0" fillId="0" borderId="9" xfId="0" applyFont="1" applyBorder="1" applyAlignment="1">
      <alignment horizontal="center" vertical="center" wrapText="1"/>
    </xf>
    <xf numFmtId="0" fontId="3" fillId="11" borderId="1" xfId="0" applyFont="1" applyFill="1" applyBorder="1" applyAlignment="1">
      <alignment horizontal="center" vertical="center" wrapText="1"/>
    </xf>
    <xf numFmtId="0" fontId="8" fillId="11" borderId="1" xfId="0" applyFont="1" applyFill="1" applyBorder="1" applyAlignment="1">
      <alignment horizontal="left" vertical="center" wrapText="1"/>
    </xf>
    <xf numFmtId="0" fontId="5" fillId="7"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2" fillId="0" borderId="1" xfId="0" applyFont="1" applyBorder="1" applyAlignment="1">
      <alignment horizontal="center" vertical="center"/>
    </xf>
    <xf numFmtId="0" fontId="0" fillId="11" borderId="1" xfId="0" applyFont="1" applyFill="1" applyBorder="1" applyAlignment="1">
      <alignment vertical="center" wrapText="1"/>
    </xf>
    <xf numFmtId="0" fontId="0" fillId="0" borderId="0" xfId="0" applyFont="1" applyAlignment="1">
      <alignment vertical="top"/>
    </xf>
    <xf numFmtId="0" fontId="8" fillId="0" borderId="0" xfId="0" applyFont="1" applyAlignment="1">
      <alignment vertical="top" wrapText="1"/>
    </xf>
    <xf numFmtId="0" fontId="3" fillId="7" borderId="1" xfId="0" applyFont="1" applyFill="1" applyBorder="1" applyAlignment="1">
      <alignment horizontal="center" vertical="top" wrapText="1"/>
    </xf>
    <xf numFmtId="164" fontId="2" fillId="0" borderId="10" xfId="0" applyNumberFormat="1" applyFont="1" applyBorder="1" applyAlignment="1">
      <alignment vertical="center"/>
    </xf>
    <xf numFmtId="164" fontId="2" fillId="3" borderId="8" xfId="0" applyNumberFormat="1" applyFont="1" applyFill="1" applyBorder="1" applyAlignment="1">
      <alignment vertical="center"/>
    </xf>
    <xf numFmtId="0" fontId="2" fillId="5" borderId="1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1" xfId="0" applyFont="1" applyBorder="1" applyAlignment="1">
      <alignment vertical="center" wrapText="1"/>
    </xf>
    <xf numFmtId="165" fontId="2" fillId="0" borderId="0" xfId="0" applyNumberFormat="1" applyFont="1" applyAlignment="1">
      <alignment vertical="center"/>
    </xf>
    <xf numFmtId="0" fontId="0" fillId="0" borderId="0" xfId="0" applyFont="1" applyBorder="1" applyAlignment="1">
      <alignment vertical="center" wrapText="1"/>
    </xf>
    <xf numFmtId="0" fontId="0" fillId="5" borderId="11" xfId="0" applyFont="1" applyFill="1" applyBorder="1" applyAlignment="1">
      <alignment horizontal="center" vertical="center" wrapText="1"/>
    </xf>
    <xf numFmtId="0" fontId="0" fillId="8"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0" fillId="8" borderId="1" xfId="0" applyFont="1" applyFill="1" applyBorder="1" applyAlignment="1">
      <alignment vertical="center"/>
    </xf>
    <xf numFmtId="0" fontId="0" fillId="8" borderId="1" xfId="0" applyFont="1" applyFill="1" applyBorder="1" applyAlignment="1">
      <alignment horizontal="center" vertical="center"/>
    </xf>
    <xf numFmtId="164" fontId="0" fillId="8" borderId="1" xfId="1" applyFont="1" applyFill="1" applyBorder="1" applyAlignment="1">
      <alignment vertical="center"/>
    </xf>
    <xf numFmtId="164" fontId="2" fillId="8" borderId="1" xfId="0" applyNumberFormat="1" applyFont="1" applyFill="1" applyBorder="1" applyAlignment="1">
      <alignment vertical="center"/>
    </xf>
    <xf numFmtId="0" fontId="0" fillId="5" borderId="11" xfId="0" applyFont="1" applyFill="1" applyBorder="1" applyAlignment="1">
      <alignment horizontal="center" vertical="center"/>
    </xf>
    <xf numFmtId="0" fontId="7" fillId="0" borderId="1" xfId="0" applyFont="1" applyBorder="1" applyAlignment="1">
      <alignment horizontal="center" vertical="center"/>
    </xf>
    <xf numFmtId="0" fontId="0" fillId="0" borderId="9" xfId="0" applyFont="1" applyBorder="1" applyAlignment="1">
      <alignment horizontal="center" vertical="center"/>
    </xf>
    <xf numFmtId="0" fontId="0" fillId="0" borderId="12" xfId="0" applyFont="1" applyBorder="1" applyAlignment="1">
      <alignment horizontal="center" vertical="center"/>
    </xf>
    <xf numFmtId="164" fontId="0" fillId="0" borderId="12" xfId="1" applyFont="1" applyBorder="1" applyAlignment="1">
      <alignment vertical="center"/>
    </xf>
    <xf numFmtId="164" fontId="0" fillId="0" borderId="9" xfId="1" applyFont="1" applyBorder="1" applyAlignment="1">
      <alignment vertical="center"/>
    </xf>
    <xf numFmtId="0" fontId="0" fillId="0" borderId="1" xfId="0" applyFont="1" applyBorder="1"/>
    <xf numFmtId="0" fontId="0" fillId="0" borderId="0" xfId="0" applyFont="1"/>
    <xf numFmtId="0" fontId="2" fillId="5" borderId="4" xfId="0" applyFont="1" applyFill="1" applyBorder="1" applyAlignment="1">
      <alignment horizontal="center" vertical="center"/>
    </xf>
    <xf numFmtId="0" fontId="0" fillId="0" borderId="0" xfId="0" applyFont="1" applyAlignment="1">
      <alignment horizontal="left" vertical="center" wrapText="1" indent="1"/>
    </xf>
    <xf numFmtId="16" fontId="0" fillId="0" borderId="1" xfId="0" applyNumberFormat="1" applyFont="1" applyBorder="1" applyAlignment="1">
      <alignment horizontal="center" vertical="center" wrapText="1"/>
    </xf>
    <xf numFmtId="0" fontId="4" fillId="0" borderId="16" xfId="0" applyFont="1" applyBorder="1" applyAlignment="1">
      <alignment horizontal="center" vertical="center" wrapText="1"/>
    </xf>
    <xf numFmtId="0" fontId="3" fillId="14" borderId="16" xfId="0" applyFont="1" applyFill="1" applyBorder="1" applyAlignment="1">
      <alignment horizontal="center" vertical="center" wrapText="1"/>
    </xf>
    <xf numFmtId="0" fontId="4" fillId="0" borderId="16" xfId="0" applyFont="1" applyBorder="1" applyAlignment="1">
      <alignment horizontal="left" vertical="center" wrapText="1"/>
    </xf>
    <xf numFmtId="0" fontId="4" fillId="0" borderId="16" xfId="0" applyFont="1" applyBorder="1" applyAlignment="1">
      <alignment horizontal="center" vertical="center"/>
    </xf>
    <xf numFmtId="168" fontId="4" fillId="0" borderId="16" xfId="0" applyNumberFormat="1" applyFont="1" applyBorder="1" applyAlignment="1">
      <alignment vertical="center"/>
    </xf>
    <xf numFmtId="168" fontId="0" fillId="0" borderId="16" xfId="0" applyNumberFormat="1" applyFont="1" applyBorder="1" applyAlignment="1">
      <alignment vertical="center"/>
    </xf>
    <xf numFmtId="168" fontId="2" fillId="0" borderId="16" xfId="0" applyNumberFormat="1" applyFont="1" applyBorder="1" applyAlignment="1">
      <alignment vertical="center"/>
    </xf>
    <xf numFmtId="0" fontId="0" fillId="15" borderId="16" xfId="0" applyFont="1" applyFill="1" applyBorder="1" applyAlignment="1">
      <alignment horizontal="center" vertical="center" wrapText="1"/>
    </xf>
    <xf numFmtId="0" fontId="0" fillId="15" borderId="17" xfId="0" applyFont="1" applyFill="1" applyBorder="1" applyAlignment="1">
      <alignment vertical="center"/>
    </xf>
    <xf numFmtId="0" fontId="0" fillId="0" borderId="16" xfId="0" applyFont="1" applyBorder="1" applyAlignment="1">
      <alignment vertical="center" wrapText="1"/>
    </xf>
    <xf numFmtId="0" fontId="3" fillId="0" borderId="16" xfId="0" applyFont="1" applyBorder="1" applyAlignment="1">
      <alignment horizontal="center" vertical="center"/>
    </xf>
    <xf numFmtId="0" fontId="3" fillId="0" borderId="16" xfId="0" applyFont="1" applyBorder="1" applyAlignment="1">
      <alignment vertical="center" wrapText="1"/>
    </xf>
    <xf numFmtId="168" fontId="4" fillId="0" borderId="16" xfId="0" applyNumberFormat="1" applyFont="1" applyBorder="1" applyAlignment="1">
      <alignment horizontal="center" vertical="center"/>
    </xf>
    <xf numFmtId="0" fontId="0" fillId="15" borderId="16" xfId="0" applyFont="1" applyFill="1" applyBorder="1" applyAlignment="1">
      <alignment horizontal="center" vertical="center"/>
    </xf>
    <xf numFmtId="0" fontId="0" fillId="15" borderId="17" xfId="0" applyFont="1" applyFill="1" applyBorder="1" applyAlignment="1">
      <alignment horizontal="center" vertical="center" wrapText="1"/>
    </xf>
    <xf numFmtId="169" fontId="3" fillId="0" borderId="16" xfId="0" applyNumberFormat="1" applyFont="1" applyBorder="1" applyAlignment="1">
      <alignment vertical="center" wrapText="1"/>
    </xf>
    <xf numFmtId="0" fontId="3" fillId="0" borderId="16" xfId="0" applyFont="1" applyBorder="1" applyAlignment="1">
      <alignment wrapText="1"/>
    </xf>
    <xf numFmtId="0" fontId="4" fillId="0" borderId="16" xfId="0" applyFont="1" applyBorder="1" applyAlignment="1">
      <alignment vertical="center" wrapText="1"/>
    </xf>
    <xf numFmtId="168" fontId="2" fillId="16" borderId="21" xfId="0" applyNumberFormat="1" applyFont="1" applyFill="1" applyBorder="1" applyAlignment="1">
      <alignment vertical="center"/>
    </xf>
    <xf numFmtId="0" fontId="2" fillId="15" borderId="22" xfId="0" applyFont="1" applyFill="1" applyBorder="1" applyAlignment="1">
      <alignment horizontal="center" vertical="center"/>
    </xf>
    <xf numFmtId="0" fontId="2" fillId="15" borderId="16" xfId="0" applyFont="1" applyFill="1" applyBorder="1" applyAlignment="1">
      <alignment horizontal="center" vertical="center"/>
    </xf>
    <xf numFmtId="164" fontId="2" fillId="6" borderId="1" xfId="1" applyFont="1" applyFill="1" applyBorder="1" applyAlignment="1">
      <alignment horizontal="center" vertical="center"/>
    </xf>
    <xf numFmtId="0" fontId="4" fillId="8" borderId="1" xfId="0" applyFont="1" applyFill="1" applyBorder="1" applyAlignment="1">
      <alignment horizontal="center" vertical="center" wrapText="1"/>
    </xf>
    <xf numFmtId="164" fontId="0" fillId="8" borderId="1" xfId="1" applyFont="1" applyFill="1" applyBorder="1" applyAlignment="1">
      <alignment horizontal="center" vertical="center"/>
    </xf>
    <xf numFmtId="164" fontId="0" fillId="9" borderId="1" xfId="1" applyFont="1" applyFill="1" applyBorder="1" applyAlignment="1">
      <alignment horizontal="center" vertical="center"/>
    </xf>
    <xf numFmtId="164" fontId="0" fillId="9" borderId="1" xfId="0" applyNumberFormat="1" applyFont="1" applyFill="1" applyBorder="1" applyAlignment="1">
      <alignment horizontal="center" vertical="center"/>
    </xf>
    <xf numFmtId="0" fontId="4" fillId="9"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164" fontId="0" fillId="0" borderId="1" xfId="1" applyFont="1" applyBorder="1" applyAlignment="1">
      <alignment horizontal="center" vertical="center"/>
    </xf>
    <xf numFmtId="164" fontId="0" fillId="0" borderId="1" xfId="1" applyFont="1" applyFill="1" applyBorder="1" applyAlignment="1">
      <alignment horizontal="center" vertical="center"/>
    </xf>
    <xf numFmtId="0" fontId="3" fillId="9"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8" fillId="0" borderId="1" xfId="0" applyFont="1" applyBorder="1" applyAlignment="1">
      <alignment horizontal="center" vertical="center" wrapText="1"/>
    </xf>
    <xf numFmtId="164" fontId="2" fillId="0" borderId="1" xfId="1" applyFont="1" applyBorder="1" applyAlignment="1">
      <alignment horizontal="center" vertical="center"/>
    </xf>
    <xf numFmtId="164" fontId="2" fillId="0" borderId="1" xfId="1" applyFont="1" applyFill="1" applyBorder="1" applyAlignment="1">
      <alignment horizontal="center" vertical="center"/>
    </xf>
    <xf numFmtId="164" fontId="2" fillId="0" borderId="1" xfId="0" applyNumberFormat="1" applyFont="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7" fillId="0" borderId="1" xfId="3" applyNumberFormat="1" applyFont="1" applyFill="1" applyBorder="1" applyAlignment="1">
      <alignment horizontal="center" vertical="center"/>
    </xf>
    <xf numFmtId="165" fontId="0" fillId="0" borderId="1" xfId="0" applyNumberFormat="1" applyFont="1" applyFill="1" applyBorder="1" applyAlignment="1">
      <alignment horizontal="center" vertical="center"/>
    </xf>
    <xf numFmtId="0" fontId="0" fillId="0" borderId="1" xfId="0" applyNumberFormat="1" applyFont="1" applyFill="1" applyBorder="1" applyAlignment="1">
      <alignment horizontal="center" vertical="center"/>
    </xf>
    <xf numFmtId="1" fontId="7" fillId="0" borderId="1" xfId="3" applyNumberFormat="1" applyFont="1" applyFill="1" applyBorder="1" applyAlignment="1">
      <alignment horizontal="center" vertical="center"/>
    </xf>
    <xf numFmtId="0" fontId="7" fillId="0" borderId="1" xfId="4" applyNumberFormat="1" applyFont="1" applyFill="1" applyBorder="1" applyAlignment="1">
      <alignment horizontal="center" vertical="center"/>
    </xf>
    <xf numFmtId="165" fontId="0" fillId="8" borderId="1" xfId="0"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9" borderId="1" xfId="0" applyFont="1" applyFill="1" applyBorder="1" applyAlignment="1">
      <alignment horizontal="center" vertical="center"/>
    </xf>
    <xf numFmtId="0" fontId="0" fillId="9" borderId="1" xfId="0" applyFont="1" applyFill="1" applyBorder="1" applyAlignment="1">
      <alignment horizontal="center" vertical="center" wrapText="1"/>
    </xf>
    <xf numFmtId="165" fontId="0" fillId="9" borderId="1" xfId="0" applyNumberFormat="1" applyFont="1" applyFill="1" applyBorder="1" applyAlignment="1">
      <alignment horizontal="center" vertical="center"/>
    </xf>
    <xf numFmtId="164" fontId="0" fillId="0" borderId="1" xfId="0" applyNumberFormat="1" applyFont="1" applyBorder="1" applyAlignment="1">
      <alignment horizontal="center" vertical="center"/>
    </xf>
    <xf numFmtId="0" fontId="4" fillId="9"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1" applyNumberFormat="1" applyFont="1" applyBorder="1" applyAlignment="1">
      <alignment horizontal="center" vertical="center"/>
    </xf>
    <xf numFmtId="164" fontId="4" fillId="0" borderId="1" xfId="1" applyFont="1" applyBorder="1" applyAlignment="1">
      <alignment horizontal="center" vertical="center"/>
    </xf>
    <xf numFmtId="0" fontId="0" fillId="0" borderId="1" xfId="1" applyNumberFormat="1" applyFont="1" applyBorder="1" applyAlignment="1">
      <alignment horizontal="center" vertical="center"/>
    </xf>
    <xf numFmtId="0" fontId="7" fillId="9"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1" applyNumberFormat="1" applyFont="1" applyFill="1" applyBorder="1" applyAlignment="1">
      <alignment horizontal="center" vertical="center"/>
    </xf>
    <xf numFmtId="0" fontId="4" fillId="8" borderId="1" xfId="0" applyFont="1" applyFill="1" applyBorder="1" applyAlignment="1">
      <alignment horizontal="center" vertical="center"/>
    </xf>
    <xf numFmtId="164" fontId="0" fillId="8" borderId="1" xfId="1" applyFont="1" applyFill="1" applyBorder="1" applyAlignment="1">
      <alignment horizontal="center" vertical="center" wrapText="1"/>
    </xf>
    <xf numFmtId="164" fontId="0" fillId="8" borderId="1" xfId="0" applyNumberFormat="1" applyFont="1" applyFill="1" applyBorder="1" applyAlignment="1">
      <alignment horizontal="center" vertical="center"/>
    </xf>
    <xf numFmtId="165" fontId="0" fillId="8" borderId="1" xfId="0" applyNumberFormat="1" applyFont="1" applyFill="1" applyBorder="1" applyAlignment="1">
      <alignment horizontal="center" vertical="center" wrapText="1"/>
    </xf>
    <xf numFmtId="165" fontId="0" fillId="0" borderId="1" xfId="0" applyNumberFormat="1" applyFont="1" applyBorder="1" applyAlignment="1">
      <alignment horizontal="center" vertical="center" wrapText="1"/>
    </xf>
    <xf numFmtId="49" fontId="7" fillId="0" borderId="1" xfId="0" applyNumberFormat="1" applyFont="1" applyFill="1" applyBorder="1" applyAlignment="1">
      <alignment horizontal="center" vertical="center"/>
    </xf>
    <xf numFmtId="165"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64" fontId="7" fillId="0" borderId="1" xfId="1" applyFont="1" applyFill="1" applyBorder="1" applyAlignment="1">
      <alignment horizontal="center" vertical="center" wrapText="1"/>
    </xf>
    <xf numFmtId="0" fontId="7" fillId="0" borderId="1" xfId="0" applyFont="1" applyFill="1" applyBorder="1" applyAlignment="1">
      <alignment horizontal="center" vertical="center"/>
    </xf>
    <xf numFmtId="49" fontId="7" fillId="8" borderId="1" xfId="0" applyNumberFormat="1" applyFont="1" applyFill="1" applyBorder="1" applyAlignment="1">
      <alignment horizontal="center" vertical="center"/>
    </xf>
    <xf numFmtId="0" fontId="7" fillId="8" borderId="1" xfId="0" applyFont="1" applyFill="1" applyBorder="1" applyAlignment="1">
      <alignment horizontal="center" vertical="center"/>
    </xf>
    <xf numFmtId="165" fontId="7" fillId="8" borderId="1" xfId="0" applyNumberFormat="1" applyFont="1" applyFill="1" applyBorder="1" applyAlignment="1">
      <alignment horizontal="center" vertical="center" wrapText="1"/>
    </xf>
    <xf numFmtId="0" fontId="7" fillId="8" borderId="1" xfId="0" applyNumberFormat="1" applyFont="1" applyFill="1" applyBorder="1" applyAlignment="1">
      <alignment horizontal="center" vertical="center" wrapText="1"/>
    </xf>
    <xf numFmtId="164" fontId="7" fillId="8" borderId="1" xfId="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170"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164" fontId="6" fillId="0" borderId="1" xfId="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0"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164" fontId="0" fillId="0" borderId="1" xfId="1" applyFont="1" applyBorder="1" applyAlignment="1">
      <alignment horizontal="center" vertical="center" wrapText="1"/>
    </xf>
    <xf numFmtId="8" fontId="0" fillId="0" borderId="1" xfId="0" applyNumberFormat="1" applyFont="1" applyBorder="1" applyAlignment="1">
      <alignment horizontal="center" vertical="center" wrapText="1"/>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164" fontId="0" fillId="0" borderId="3" xfId="1" applyFont="1" applyBorder="1" applyAlignment="1">
      <alignment horizontal="center" vertical="center"/>
    </xf>
    <xf numFmtId="164" fontId="0" fillId="9" borderId="3" xfId="0" applyNumberFormat="1" applyFont="1" applyFill="1" applyBorder="1" applyAlignment="1">
      <alignment horizontal="center" vertical="center"/>
    </xf>
    <xf numFmtId="0" fontId="0" fillId="5" borderId="3" xfId="0" applyFont="1" applyFill="1" applyBorder="1" applyAlignment="1">
      <alignment horizontal="center" vertical="center"/>
    </xf>
    <xf numFmtId="0" fontId="0" fillId="5" borderId="3" xfId="0" applyFont="1" applyFill="1" applyBorder="1" applyAlignment="1">
      <alignment horizontal="center" vertical="center" wrapText="1"/>
    </xf>
    <xf numFmtId="164" fontId="0" fillId="9" borderId="1" xfId="1" applyFont="1" applyFill="1" applyBorder="1" applyAlignment="1">
      <alignment horizontal="center" vertical="center" wrapText="1"/>
    </xf>
    <xf numFmtId="0" fontId="0" fillId="8" borderId="1" xfId="1" applyNumberFormat="1" applyFont="1" applyFill="1" applyBorder="1" applyAlignment="1">
      <alignment horizontal="center" vertical="center"/>
    </xf>
    <xf numFmtId="165" fontId="0" fillId="9" borderId="1" xfId="0" applyNumberFormat="1" applyFont="1" applyFill="1" applyBorder="1" applyAlignment="1">
      <alignment horizontal="center" vertical="center" wrapText="1"/>
    </xf>
    <xf numFmtId="49" fontId="7" fillId="8" borderId="1" xfId="0" applyNumberFormat="1" applyFont="1" applyFill="1" applyBorder="1" applyAlignment="1">
      <alignment horizontal="center" vertical="center" wrapText="1"/>
    </xf>
    <xf numFmtId="0" fontId="7" fillId="8" borderId="1" xfId="0" applyFont="1" applyFill="1" applyBorder="1" applyAlignment="1">
      <alignment horizontal="center" vertical="center" wrapText="1"/>
    </xf>
    <xf numFmtId="170" fontId="7" fillId="8" borderId="1" xfId="0" applyNumberFormat="1" applyFont="1" applyFill="1" applyBorder="1" applyAlignment="1">
      <alignment horizontal="center" vertical="center"/>
    </xf>
    <xf numFmtId="164" fontId="7" fillId="8" borderId="1" xfId="1" applyFont="1" applyFill="1" applyBorder="1" applyAlignment="1">
      <alignment horizontal="center" vertical="center"/>
    </xf>
    <xf numFmtId="171" fontId="7" fillId="8" borderId="1" xfId="0" applyNumberFormat="1" applyFont="1" applyFill="1" applyBorder="1" applyAlignment="1">
      <alignment horizontal="center" vertical="center"/>
    </xf>
    <xf numFmtId="0" fontId="7" fillId="8"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3" fontId="0" fillId="9" borderId="1" xfId="1" applyNumberFormat="1" applyFont="1" applyFill="1" applyBorder="1" applyAlignment="1">
      <alignment horizontal="center" vertical="center"/>
    </xf>
    <xf numFmtId="8" fontId="0" fillId="9" borderId="1" xfId="0" applyNumberFormat="1" applyFont="1" applyFill="1" applyBorder="1" applyAlignment="1">
      <alignment horizontal="center" vertical="center" wrapText="1"/>
    </xf>
    <xf numFmtId="8" fontId="0" fillId="0"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xf>
    <xf numFmtId="164" fontId="2" fillId="9"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65" fontId="2" fillId="0" borderId="1" xfId="0" applyNumberFormat="1" applyFont="1" applyBorder="1" applyAlignment="1">
      <alignment horizontal="center" vertical="center"/>
    </xf>
    <xf numFmtId="165" fontId="2" fillId="0" borderId="1" xfId="0" applyNumberFormat="1" applyFont="1" applyBorder="1" applyAlignment="1">
      <alignment vertical="center"/>
    </xf>
    <xf numFmtId="0" fontId="0" fillId="17" borderId="1" xfId="0" applyFont="1" applyFill="1" applyBorder="1" applyAlignment="1">
      <alignment horizontal="center" vertical="center" wrapText="1"/>
    </xf>
    <xf numFmtId="0" fontId="3" fillId="17" borderId="1" xfId="0" applyFont="1" applyFill="1" applyBorder="1" applyAlignment="1">
      <alignment horizontal="center" vertical="center" wrapText="1"/>
    </xf>
    <xf numFmtId="0" fontId="4" fillId="17" borderId="1" xfId="0" applyFont="1" applyFill="1" applyBorder="1" applyAlignment="1">
      <alignment horizontal="left" vertical="center" wrapText="1"/>
    </xf>
    <xf numFmtId="0" fontId="0" fillId="17" borderId="1" xfId="0" applyFont="1" applyFill="1" applyBorder="1" applyAlignment="1">
      <alignment vertical="center"/>
    </xf>
    <xf numFmtId="0" fontId="0" fillId="17" borderId="1" xfId="0" applyFont="1" applyFill="1" applyBorder="1" applyAlignment="1">
      <alignment horizontal="center" vertical="center"/>
    </xf>
    <xf numFmtId="164" fontId="0" fillId="17" borderId="1" xfId="1" applyFont="1" applyFill="1" applyBorder="1" applyAlignment="1">
      <alignment vertical="center"/>
    </xf>
    <xf numFmtId="164" fontId="2" fillId="17" borderId="1" xfId="0" applyNumberFormat="1" applyFont="1" applyFill="1" applyBorder="1" applyAlignment="1">
      <alignment vertical="center"/>
    </xf>
    <xf numFmtId="0" fontId="0" fillId="0" borderId="1" xfId="0" applyFont="1" applyFill="1" applyBorder="1" applyAlignment="1">
      <alignment horizontal="left" vertical="center" wrapText="1"/>
    </xf>
    <xf numFmtId="0" fontId="0" fillId="5" borderId="23" xfId="0" applyFont="1" applyFill="1" applyBorder="1" applyAlignment="1">
      <alignment horizontal="center" vertical="center" wrapText="1"/>
    </xf>
    <xf numFmtId="0" fontId="0" fillId="5" borderId="4" xfId="0" applyFont="1" applyFill="1" applyBorder="1" applyAlignment="1">
      <alignment horizontal="center" vertical="center" wrapText="1"/>
    </xf>
    <xf numFmtId="0" fontId="0" fillId="5" borderId="24" xfId="0" applyFont="1" applyFill="1" applyBorder="1" applyAlignment="1">
      <alignment vertical="center"/>
    </xf>
    <xf numFmtId="0" fontId="0" fillId="17" borderId="1" xfId="0" applyFont="1" applyFill="1" applyBorder="1" applyAlignment="1">
      <alignment horizontal="left" vertical="center" wrapText="1"/>
    </xf>
    <xf numFmtId="0" fontId="0" fillId="5" borderId="25" xfId="0" applyFont="1" applyFill="1" applyBorder="1" applyAlignment="1">
      <alignment vertical="center"/>
    </xf>
    <xf numFmtId="38" fontId="0" fillId="0" borderId="1" xfId="0" applyNumberFormat="1" applyFont="1" applyBorder="1" applyAlignment="1">
      <alignment horizontal="center" vertical="center" wrapText="1"/>
    </xf>
    <xf numFmtId="0" fontId="0" fillId="5" borderId="25" xfId="0" applyFont="1" applyFill="1" applyBorder="1" applyAlignment="1">
      <alignment horizontal="center" vertical="center" wrapText="1"/>
    </xf>
    <xf numFmtId="164" fontId="2" fillId="3" borderId="29" xfId="0" applyNumberFormat="1" applyFont="1" applyFill="1" applyBorder="1" applyAlignment="1">
      <alignment vertical="center"/>
    </xf>
    <xf numFmtId="44" fontId="2" fillId="6" borderId="1" xfId="5" applyFont="1" applyFill="1" applyBorder="1" applyAlignment="1">
      <alignment vertical="center"/>
    </xf>
    <xf numFmtId="44" fontId="0" fillId="0" borderId="1" xfId="5" applyFont="1" applyBorder="1" applyAlignment="1">
      <alignment vertical="center"/>
    </xf>
    <xf numFmtId="44" fontId="0" fillId="8" borderId="1" xfId="5" applyFont="1" applyFill="1" applyBorder="1" applyAlignment="1">
      <alignment vertical="center"/>
    </xf>
    <xf numFmtId="0" fontId="0" fillId="8" borderId="2" xfId="0" applyFont="1" applyFill="1" applyBorder="1" applyAlignment="1">
      <alignment vertical="center"/>
    </xf>
    <xf numFmtId="0" fontId="0" fillId="8" borderId="0" xfId="0" applyFont="1" applyFill="1" applyAlignment="1">
      <alignment vertical="center"/>
    </xf>
    <xf numFmtId="0" fontId="4" fillId="10" borderId="16" xfId="0" applyFont="1" applyFill="1" applyBorder="1" applyAlignment="1">
      <alignment horizontal="center" vertical="center" wrapText="1"/>
    </xf>
    <xf numFmtId="0" fontId="4" fillId="10" borderId="16" xfId="0" applyFont="1" applyFill="1" applyBorder="1" applyAlignment="1">
      <alignment horizontal="left" vertical="center" wrapText="1"/>
    </xf>
    <xf numFmtId="0" fontId="4" fillId="10" borderId="16" xfId="0" applyFont="1" applyFill="1" applyBorder="1" applyAlignment="1">
      <alignment vertical="center"/>
    </xf>
    <xf numFmtId="0" fontId="4" fillId="10" borderId="16" xfId="0" applyFont="1" applyFill="1" applyBorder="1" applyAlignment="1">
      <alignment horizontal="center" vertical="center"/>
    </xf>
    <xf numFmtId="171" fontId="4" fillId="10" borderId="16" xfId="0" applyNumberFormat="1" applyFont="1" applyFill="1" applyBorder="1" applyAlignment="1">
      <alignment vertical="center"/>
    </xf>
    <xf numFmtId="0" fontId="4" fillId="18" borderId="16" xfId="0" applyFont="1" applyFill="1" applyBorder="1" applyAlignment="1">
      <alignment horizontal="center" vertical="center" wrapText="1"/>
    </xf>
    <xf numFmtId="0" fontId="4" fillId="18" borderId="16" xfId="0" applyFont="1" applyFill="1" applyBorder="1" applyAlignment="1">
      <alignment vertical="center"/>
    </xf>
    <xf numFmtId="0" fontId="4" fillId="10" borderId="16" xfId="0" applyFont="1" applyFill="1" applyBorder="1" applyAlignment="1">
      <alignment vertical="center" wrapText="1"/>
    </xf>
    <xf numFmtId="0" fontId="0" fillId="0" borderId="30" xfId="0" applyFont="1" applyBorder="1" applyAlignment="1">
      <alignment horizontal="center" vertical="center" wrapText="1"/>
    </xf>
    <xf numFmtId="0" fontId="15" fillId="0" borderId="0" xfId="7" applyFont="1" applyAlignment="1"/>
    <xf numFmtId="0" fontId="15" fillId="0" borderId="0" xfId="7" applyFont="1"/>
    <xf numFmtId="0" fontId="1" fillId="0" borderId="0" xfId="7"/>
    <xf numFmtId="0" fontId="16" fillId="0" borderId="0" xfId="7" applyFont="1" applyAlignment="1">
      <alignment horizontal="center"/>
    </xf>
    <xf numFmtId="0" fontId="2" fillId="0" borderId="33" xfId="7" applyFont="1" applyBorder="1"/>
    <xf numFmtId="0" fontId="2" fillId="0" borderId="34" xfId="7" applyFont="1" applyBorder="1" applyAlignment="1"/>
    <xf numFmtId="0" fontId="2" fillId="0" borderId="34" xfId="7" applyFont="1" applyBorder="1"/>
    <xf numFmtId="0" fontId="2" fillId="21" borderId="33" xfId="7" applyFont="1" applyFill="1" applyBorder="1" applyAlignment="1">
      <alignment horizontal="center"/>
    </xf>
    <xf numFmtId="0" fontId="2" fillId="21" borderId="34" xfId="7" applyFont="1" applyFill="1" applyBorder="1" applyAlignment="1">
      <alignment horizontal="center"/>
    </xf>
    <xf numFmtId="0" fontId="1" fillId="0" borderId="26" xfId="7" applyBorder="1"/>
    <xf numFmtId="0" fontId="16" fillId="0" borderId="27" xfId="7" applyFont="1" applyBorder="1"/>
    <xf numFmtId="0" fontId="1" fillId="0" borderId="27" xfId="7" applyBorder="1"/>
    <xf numFmtId="0" fontId="1" fillId="0" borderId="36" xfId="7" applyBorder="1"/>
    <xf numFmtId="172" fontId="1" fillId="22" borderId="36" xfId="8" applyNumberFormat="1" applyFont="1" applyFill="1" applyBorder="1"/>
    <xf numFmtId="0" fontId="1" fillId="0" borderId="0" xfId="7" applyFont="1"/>
    <xf numFmtId="172" fontId="1" fillId="22" borderId="0" xfId="8" applyNumberFormat="1" applyFont="1" applyFill="1" applyBorder="1"/>
    <xf numFmtId="0" fontId="1" fillId="0" borderId="36" xfId="7" applyFont="1" applyBorder="1"/>
    <xf numFmtId="0" fontId="2" fillId="0" borderId="26" xfId="7" applyFont="1" applyBorder="1"/>
    <xf numFmtId="169" fontId="2" fillId="0" borderId="27" xfId="7" applyNumberFormat="1" applyFont="1" applyBorder="1"/>
    <xf numFmtId="172" fontId="2" fillId="0" borderId="27" xfId="8" applyNumberFormat="1" applyFont="1" applyFill="1" applyBorder="1"/>
    <xf numFmtId="172" fontId="2" fillId="0" borderId="26" xfId="8" applyNumberFormat="1" applyFont="1" applyFill="1" applyBorder="1"/>
    <xf numFmtId="0" fontId="1" fillId="0" borderId="0" xfId="7" applyBorder="1"/>
    <xf numFmtId="0" fontId="1" fillId="0" borderId="0" xfId="7" applyFont="1" applyBorder="1"/>
    <xf numFmtId="44" fontId="1" fillId="0" borderId="0" xfId="7" applyNumberFormat="1"/>
    <xf numFmtId="44" fontId="1" fillId="0" borderId="0" xfId="6" applyFont="1"/>
    <xf numFmtId="44" fontId="1" fillId="21" borderId="0" xfId="6" applyFont="1" applyFill="1"/>
    <xf numFmtId="0" fontId="0" fillId="0" borderId="0" xfId="7" applyFont="1"/>
    <xf numFmtId="0" fontId="1" fillId="0" borderId="0" xfId="7" applyFont="1" applyBorder="1" applyAlignment="1">
      <alignment horizontal="center"/>
    </xf>
    <xf numFmtId="0" fontId="16" fillId="0" borderId="0" xfId="7" applyFont="1" applyBorder="1" applyAlignment="1">
      <alignment wrapText="1"/>
    </xf>
    <xf numFmtId="173" fontId="2" fillId="0" borderId="0" xfId="8" applyNumberFormat="1" applyFont="1" applyBorder="1" applyAlignment="1">
      <alignment wrapText="1"/>
    </xf>
    <xf numFmtId="0" fontId="2" fillId="8" borderId="34" xfId="7" applyFont="1" applyFill="1" applyBorder="1"/>
    <xf numFmtId="172" fontId="0" fillId="0" borderId="36" xfId="8" applyNumberFormat="1" applyFont="1" applyFill="1" applyBorder="1"/>
    <xf numFmtId="0" fontId="0" fillId="0" borderId="38" xfId="0" applyFont="1" applyFill="1" applyBorder="1" applyAlignment="1">
      <alignment horizontal="left" vertical="center" wrapText="1"/>
    </xf>
    <xf numFmtId="0" fontId="0" fillId="0" borderId="38" xfId="0" applyFont="1" applyBorder="1" applyAlignment="1">
      <alignment vertical="center"/>
    </xf>
    <xf numFmtId="0" fontId="0" fillId="0" borderId="39" xfId="0" applyFont="1" applyBorder="1" applyAlignment="1">
      <alignment horizontal="center" vertical="center" wrapText="1"/>
    </xf>
    <xf numFmtId="164" fontId="0" fillId="0" borderId="10" xfId="1" applyFont="1" applyBorder="1" applyAlignment="1">
      <alignment vertical="center"/>
    </xf>
    <xf numFmtId="164" fontId="0" fillId="0" borderId="40" xfId="1" applyFont="1" applyBorder="1" applyAlignment="1">
      <alignment vertical="center"/>
    </xf>
    <xf numFmtId="0" fontId="0" fillId="0" borderId="9" xfId="0" applyFont="1" applyBorder="1" applyAlignment="1">
      <alignment vertical="center"/>
    </xf>
    <xf numFmtId="0" fontId="0" fillId="0" borderId="38" xfId="0" applyFont="1" applyBorder="1" applyAlignment="1">
      <alignment horizontal="center" vertical="center"/>
    </xf>
    <xf numFmtId="0" fontId="0" fillId="0" borderId="40" xfId="0" applyFont="1" applyBorder="1" applyAlignment="1">
      <alignment horizontal="center" vertical="center"/>
    </xf>
    <xf numFmtId="174" fontId="0" fillId="0" borderId="40" xfId="1" applyNumberFormat="1" applyFont="1" applyBorder="1" applyAlignment="1">
      <alignment vertical="center"/>
    </xf>
    <xf numFmtId="174" fontId="0" fillId="0" borderId="39" xfId="1" applyNumberFormat="1" applyFont="1" applyBorder="1" applyAlignment="1">
      <alignment vertical="center"/>
    </xf>
    <xf numFmtId="0" fontId="4" fillId="0" borderId="12" xfId="0" applyFont="1" applyBorder="1" applyAlignment="1">
      <alignment horizontal="left" vertical="center" wrapText="1"/>
    </xf>
    <xf numFmtId="0" fontId="18" fillId="8" borderId="0" xfId="0" applyFont="1" applyFill="1" applyAlignment="1">
      <alignment vertical="center" wrapText="1"/>
    </xf>
    <xf numFmtId="164" fontId="2" fillId="8" borderId="10" xfId="0" applyNumberFormat="1" applyFont="1" applyFill="1" applyBorder="1" applyAlignment="1">
      <alignment vertical="center"/>
    </xf>
    <xf numFmtId="0" fontId="18" fillId="8" borderId="0" xfId="0" applyFont="1" applyFill="1" applyAlignment="1">
      <alignment wrapText="1"/>
    </xf>
    <xf numFmtId="0" fontId="0" fillId="8" borderId="0" xfId="0" applyFont="1" applyFill="1" applyAlignment="1">
      <alignment horizontal="left" vertical="center" wrapText="1" indent="1"/>
    </xf>
    <xf numFmtId="0" fontId="4" fillId="8" borderId="0" xfId="0" applyFont="1" applyFill="1" applyAlignment="1">
      <alignment vertical="center" wrapText="1"/>
    </xf>
    <xf numFmtId="0" fontId="4" fillId="8" borderId="1" xfId="0" applyFont="1" applyFill="1" applyBorder="1" applyAlignment="1">
      <alignment vertical="center" wrapText="1"/>
    </xf>
    <xf numFmtId="0" fontId="4" fillId="8" borderId="11" xfId="0" applyFont="1" applyFill="1" applyBorder="1" applyAlignment="1">
      <alignment horizontal="left" vertical="center" wrapText="1"/>
    </xf>
    <xf numFmtId="0" fontId="18" fillId="0" borderId="1" xfId="0" applyFont="1" applyBorder="1" applyAlignment="1">
      <alignment vertical="center" wrapText="1"/>
    </xf>
    <xf numFmtId="0" fontId="4" fillId="0" borderId="11" xfId="0" applyFont="1" applyBorder="1" applyAlignment="1">
      <alignment horizontal="left"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19" fillId="0" borderId="1" xfId="0" applyFont="1" applyBorder="1" applyAlignment="1">
      <alignment vertical="center" wrapText="1"/>
    </xf>
    <xf numFmtId="0" fontId="20" fillId="0" borderId="0" xfId="0" applyFont="1" applyAlignment="1">
      <alignment horizontal="left" vertical="center" wrapText="1" indent="1"/>
    </xf>
    <xf numFmtId="0" fontId="20" fillId="8" borderId="0" xfId="0" applyFont="1" applyFill="1" applyAlignment="1">
      <alignment horizontal="left" vertical="center" wrapText="1" indent="1"/>
    </xf>
    <xf numFmtId="0" fontId="0" fillId="8" borderId="0" xfId="0" applyFont="1" applyFill="1" applyAlignment="1">
      <alignment horizontal="center" vertical="center"/>
    </xf>
    <xf numFmtId="164" fontId="0" fillId="8" borderId="1" xfId="1" applyFont="1" applyFill="1" applyBorder="1" applyAlignment="1">
      <alignment vertical="center" wrapText="1"/>
    </xf>
    <xf numFmtId="0" fontId="21" fillId="0" borderId="1" xfId="0" applyFont="1" applyBorder="1" applyAlignment="1">
      <alignment horizontal="center" vertical="center" wrapText="1"/>
    </xf>
    <xf numFmtId="0" fontId="0" fillId="0" borderId="1" xfId="0" applyFont="1" applyBorder="1" applyAlignment="1">
      <alignment horizontal="left" vertical="center" wrapText="1" indent="1"/>
    </xf>
    <xf numFmtId="172" fontId="0" fillId="0" borderId="0" xfId="8" applyNumberFormat="1" applyFont="1" applyFill="1" applyBorder="1"/>
    <xf numFmtId="0" fontId="4" fillId="0" borderId="0" xfId="0" applyFont="1" applyBorder="1" applyAlignment="1">
      <alignment horizontal="left" vertical="center" wrapText="1"/>
    </xf>
    <xf numFmtId="3" fontId="1" fillId="0" borderId="0" xfId="7" applyNumberFormat="1" applyBorder="1"/>
    <xf numFmtId="3" fontId="0" fillId="0" borderId="0" xfId="7" applyNumberFormat="1" applyFont="1" applyBorder="1"/>
    <xf numFmtId="3" fontId="0" fillId="0" borderId="0" xfId="0" applyNumberFormat="1"/>
    <xf numFmtId="3" fontId="1" fillId="0" borderId="0" xfId="7" applyNumberFormat="1" applyFill="1" applyBorder="1"/>
    <xf numFmtId="0" fontId="2" fillId="5" borderId="4" xfId="0" applyFont="1" applyFill="1" applyBorder="1" applyAlignment="1">
      <alignment horizontal="center" vertical="center"/>
    </xf>
    <xf numFmtId="0" fontId="25" fillId="0" borderId="0" xfId="0" applyFont="1" applyAlignment="1">
      <alignment vertical="center"/>
    </xf>
    <xf numFmtId="0" fontId="24" fillId="6"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8" fillId="6" borderId="1" xfId="0" applyFont="1" applyFill="1" applyBorder="1" applyAlignment="1">
      <alignment horizontal="center" vertical="center" wrapText="1"/>
    </xf>
    <xf numFmtId="164" fontId="24" fillId="6" borderId="1" xfId="1" applyFont="1" applyFill="1" applyBorder="1" applyAlignment="1">
      <alignment vertical="center"/>
    </xf>
    <xf numFmtId="0" fontId="24" fillId="5" borderId="1"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25" fillId="0" borderId="1" xfId="0" applyFont="1" applyBorder="1" applyAlignment="1">
      <alignment horizontal="center" vertical="center" wrapText="1"/>
    </xf>
    <xf numFmtId="0" fontId="27" fillId="7" borderId="1" xfId="0" applyFont="1" applyFill="1" applyBorder="1" applyAlignment="1">
      <alignment horizontal="center" vertical="center" wrapText="1"/>
    </xf>
    <xf numFmtId="0" fontId="29" fillId="0" borderId="1" xfId="0" applyFont="1" applyBorder="1" applyAlignment="1">
      <alignment horizontal="left" vertical="center" wrapText="1"/>
    </xf>
    <xf numFmtId="0" fontId="25" fillId="0" borderId="1" xfId="0" applyFont="1" applyBorder="1" applyAlignment="1">
      <alignment horizontal="center" vertical="center"/>
    </xf>
    <xf numFmtId="164" fontId="25" fillId="0" borderId="1" xfId="1" applyFont="1" applyBorder="1" applyAlignment="1">
      <alignment vertical="center"/>
    </xf>
    <xf numFmtId="164" fontId="24" fillId="0" borderId="1" xfId="0" applyNumberFormat="1" applyFont="1" applyBorder="1" applyAlignment="1">
      <alignment vertical="center"/>
    </xf>
    <xf numFmtId="0" fontId="25" fillId="5" borderId="1" xfId="0" applyFont="1" applyFill="1" applyBorder="1" applyAlignment="1">
      <alignment horizontal="center" vertical="center" wrapText="1"/>
    </xf>
    <xf numFmtId="0" fontId="25" fillId="5" borderId="2" xfId="0" applyFont="1" applyFill="1" applyBorder="1" applyAlignment="1">
      <alignment vertical="center"/>
    </xf>
    <xf numFmtId="0" fontId="25" fillId="0" borderId="1" xfId="0" applyFont="1" applyBorder="1" applyAlignment="1">
      <alignment vertical="center" wrapText="1"/>
    </xf>
    <xf numFmtId="0" fontId="25" fillId="8" borderId="1" xfId="0" applyFont="1" applyFill="1" applyBorder="1" applyAlignment="1">
      <alignment horizontal="center" vertical="center" wrapText="1"/>
    </xf>
    <xf numFmtId="0" fontId="27" fillId="8" borderId="1" xfId="0" applyFont="1" applyFill="1" applyBorder="1" applyAlignment="1">
      <alignment horizontal="center" vertical="center" wrapText="1"/>
    </xf>
    <xf numFmtId="0" fontId="29" fillId="8" borderId="1" xfId="0" applyFont="1" applyFill="1" applyBorder="1" applyAlignment="1">
      <alignment horizontal="left" vertical="center" wrapText="1"/>
    </xf>
    <xf numFmtId="0" fontId="25" fillId="8" borderId="1" xfId="0" applyFont="1" applyFill="1" applyBorder="1" applyAlignment="1">
      <alignment horizontal="center" vertical="center"/>
    </xf>
    <xf numFmtId="164" fontId="25" fillId="8" borderId="1" xfId="1" applyFont="1" applyFill="1" applyBorder="1" applyAlignment="1">
      <alignment vertical="center"/>
    </xf>
    <xf numFmtId="164" fontId="24" fillId="8" borderId="1" xfId="0" applyNumberFormat="1" applyFont="1" applyFill="1" applyBorder="1" applyAlignment="1">
      <alignment vertical="center"/>
    </xf>
    <xf numFmtId="0" fontId="25" fillId="8" borderId="1" xfId="0" applyFont="1" applyFill="1" applyBorder="1" applyAlignment="1">
      <alignment vertical="center" wrapText="1"/>
    </xf>
    <xf numFmtId="0" fontId="29" fillId="0" borderId="0" xfId="0" applyFont="1" applyAlignment="1">
      <alignment horizontal="left" vertical="center" wrapText="1" indent="1"/>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wrapText="1"/>
    </xf>
    <xf numFmtId="0" fontId="25" fillId="0" borderId="0" xfId="0" applyFont="1" applyBorder="1" applyAlignment="1">
      <alignment vertical="center"/>
    </xf>
    <xf numFmtId="0" fontId="25" fillId="0" borderId="1" xfId="0" applyFont="1" applyBorder="1"/>
    <xf numFmtId="0" fontId="25" fillId="0" borderId="1" xfId="0" applyFont="1" applyBorder="1" applyAlignment="1">
      <alignment vertical="center"/>
    </xf>
    <xf numFmtId="164" fontId="24" fillId="3" borderId="8" xfId="0" applyNumberFormat="1" applyFont="1" applyFill="1" applyBorder="1" applyAlignment="1">
      <alignment vertical="center"/>
    </xf>
    <xf numFmtId="0" fontId="24" fillId="5" borderId="11" xfId="0" applyFont="1" applyFill="1" applyBorder="1" applyAlignment="1">
      <alignment horizontal="center" vertical="center"/>
    </xf>
    <xf numFmtId="0" fontId="24" fillId="5" borderId="1" xfId="0" applyFont="1" applyFill="1" applyBorder="1" applyAlignment="1">
      <alignment horizontal="center" vertical="center"/>
    </xf>
    <xf numFmtId="0" fontId="24" fillId="0" borderId="1" xfId="0" applyFont="1" applyBorder="1" applyAlignment="1">
      <alignment vertical="center" wrapText="1"/>
    </xf>
    <xf numFmtId="0" fontId="25" fillId="0" borderId="0" xfId="0" applyFont="1" applyAlignment="1">
      <alignment horizontal="center" vertical="center"/>
    </xf>
    <xf numFmtId="165" fontId="24" fillId="0" borderId="0" xfId="0" applyNumberFormat="1" applyFont="1" applyAlignment="1">
      <alignment vertical="center"/>
    </xf>
    <xf numFmtId="0" fontId="25" fillId="0" borderId="0" xfId="0" applyFont="1" applyBorder="1" applyAlignment="1">
      <alignment vertical="center" wrapText="1"/>
    </xf>
    <xf numFmtId="0" fontId="25" fillId="0" borderId="0" xfId="0" applyFont="1" applyAlignment="1">
      <alignment vertical="center" wrapText="1"/>
    </xf>
    <xf numFmtId="0" fontId="24" fillId="0" borderId="0" xfId="0" applyFont="1" applyFill="1" applyBorder="1" applyAlignment="1">
      <alignment horizontal="center" vertical="center" wrapText="1"/>
    </xf>
    <xf numFmtId="0" fontId="25" fillId="0" borderId="0" xfId="0" applyFont="1" applyFill="1" applyAlignment="1">
      <alignment vertical="center"/>
    </xf>
    <xf numFmtId="0" fontId="25" fillId="0" borderId="1" xfId="0" applyFont="1" applyFill="1" applyBorder="1" applyAlignment="1">
      <alignment vertical="center" wrapText="1"/>
    </xf>
    <xf numFmtId="164" fontId="24" fillId="0" borderId="0" xfId="1" applyFont="1" applyFill="1" applyBorder="1" applyAlignment="1">
      <alignment horizontal="right" vertical="center" wrapText="1"/>
    </xf>
    <xf numFmtId="164" fontId="24" fillId="0" borderId="0" xfId="0" applyNumberFormat="1" applyFont="1" applyFill="1" applyBorder="1" applyAlignment="1">
      <alignment vertical="center"/>
    </xf>
    <xf numFmtId="0" fontId="24" fillId="0" borderId="0" xfId="0" applyFont="1" applyFill="1" applyBorder="1" applyAlignment="1">
      <alignment horizontal="center" vertical="center"/>
    </xf>
    <xf numFmtId="0" fontId="24" fillId="0" borderId="0" xfId="0" applyFont="1" applyFill="1" applyBorder="1" applyAlignment="1">
      <alignment vertical="center" wrapText="1"/>
    </xf>
    <xf numFmtId="0" fontId="25" fillId="8" borderId="41" xfId="0" applyFont="1" applyFill="1" applyBorder="1"/>
    <xf numFmtId="0" fontId="29" fillId="0" borderId="2" xfId="0" applyFont="1" applyBorder="1" applyAlignment="1">
      <alignment horizontal="left" vertical="center" wrapText="1"/>
    </xf>
    <xf numFmtId="0" fontId="25" fillId="0" borderId="4" xfId="0" applyFont="1" applyBorder="1" applyAlignment="1">
      <alignment vertical="center"/>
    </xf>
    <xf numFmtId="0" fontId="25" fillId="8" borderId="1" xfId="0" applyFont="1" applyFill="1" applyBorder="1"/>
    <xf numFmtId="0" fontId="24" fillId="2" borderId="1"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25" fillId="8" borderId="1" xfId="0" applyFont="1" applyFill="1" applyBorder="1" applyAlignment="1">
      <alignment vertical="center"/>
    </xf>
    <xf numFmtId="0" fontId="25" fillId="0" borderId="1" xfId="0" applyFont="1" applyBorder="1" applyAlignment="1">
      <alignment vertical="top" wrapText="1"/>
    </xf>
    <xf numFmtId="0" fontId="25" fillId="5" borderId="11" xfId="0" applyFont="1" applyFill="1" applyBorder="1" applyAlignment="1">
      <alignment horizontal="center" vertical="center"/>
    </xf>
    <xf numFmtId="0" fontId="25" fillId="8" borderId="1" xfId="0" applyFont="1" applyFill="1" applyBorder="1" applyAlignment="1">
      <alignment vertical="top" wrapText="1"/>
    </xf>
    <xf numFmtId="165" fontId="25" fillId="0" borderId="1" xfId="1" applyNumberFormat="1" applyFont="1" applyBorder="1" applyAlignment="1">
      <alignment horizontal="right" vertical="center"/>
    </xf>
    <xf numFmtId="1" fontId="25" fillId="0" borderId="1" xfId="0" applyNumberFormat="1" applyFont="1" applyBorder="1" applyAlignment="1">
      <alignment horizontal="center" vertical="center" wrapText="1"/>
    </xf>
    <xf numFmtId="0" fontId="27" fillId="12" borderId="1" xfId="0" applyFont="1" applyFill="1" applyBorder="1" applyAlignment="1">
      <alignment horizontal="center" vertical="center" wrapText="1"/>
    </xf>
    <xf numFmtId="165" fontId="25" fillId="0" borderId="1" xfId="0" applyNumberFormat="1" applyFont="1" applyBorder="1" applyAlignment="1">
      <alignment horizontal="right" vertical="center"/>
    </xf>
    <xf numFmtId="1" fontId="25" fillId="0" borderId="1" xfId="1" applyNumberFormat="1" applyFont="1" applyBorder="1" applyAlignment="1">
      <alignment horizontal="center" vertical="center" wrapText="1"/>
    </xf>
    <xf numFmtId="1" fontId="25" fillId="0" borderId="1" xfId="0" applyNumberFormat="1" applyFont="1" applyBorder="1" applyAlignment="1">
      <alignment horizontal="center" vertical="center"/>
    </xf>
    <xf numFmtId="0" fontId="27" fillId="1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top" wrapText="1"/>
    </xf>
    <xf numFmtId="0" fontId="9" fillId="0" borderId="1" xfId="0" applyFont="1" applyBorder="1" applyAlignment="1">
      <alignment horizontal="left" vertical="center" wrapText="1"/>
    </xf>
    <xf numFmtId="0" fontId="9" fillId="0" borderId="1" xfId="0" applyFont="1" applyBorder="1" applyAlignment="1">
      <alignment horizontal="center" vertical="top"/>
    </xf>
    <xf numFmtId="0" fontId="9" fillId="0" borderId="1" xfId="0" applyFont="1" applyBorder="1" applyAlignment="1">
      <alignment horizontal="center" vertical="center"/>
    </xf>
    <xf numFmtId="0" fontId="9" fillId="0" borderId="1" xfId="0" applyFont="1" applyBorder="1" applyAlignment="1">
      <alignment vertical="top"/>
    </xf>
    <xf numFmtId="165" fontId="9" fillId="0" borderId="1" xfId="0" applyNumberFormat="1" applyFont="1" applyBorder="1" applyAlignment="1">
      <alignment vertical="center"/>
    </xf>
    <xf numFmtId="164" fontId="9" fillId="0" borderId="1" xfId="2" applyFont="1" applyBorder="1" applyAlignment="1">
      <alignment vertical="center"/>
    </xf>
    <xf numFmtId="164" fontId="25" fillId="0" borderId="1" xfId="1" applyFont="1" applyBorder="1" applyAlignment="1">
      <alignment horizontal="center" vertical="center"/>
    </xf>
    <xf numFmtId="164" fontId="24" fillId="0" borderId="1" xfId="1" applyFont="1" applyBorder="1" applyAlignment="1">
      <alignment vertical="center"/>
    </xf>
    <xf numFmtId="0" fontId="25" fillId="0" borderId="1" xfId="0" applyFont="1" applyFill="1" applyBorder="1" applyAlignment="1">
      <alignment vertical="top" wrapText="1"/>
    </xf>
    <xf numFmtId="0" fontId="25" fillId="0" borderId="1" xfId="0" applyFont="1" applyBorder="1" applyAlignment="1">
      <alignment wrapText="1"/>
    </xf>
    <xf numFmtId="166" fontId="25" fillId="0" borderId="1" xfId="0" applyNumberFormat="1" applyFont="1" applyBorder="1" applyAlignment="1">
      <alignment vertical="center"/>
    </xf>
    <xf numFmtId="0" fontId="25" fillId="0" borderId="4" xfId="0" applyFont="1" applyBorder="1" applyAlignment="1">
      <alignment horizontal="center" vertical="center"/>
    </xf>
    <xf numFmtId="167" fontId="25" fillId="0" borderId="4" xfId="0" applyNumberFormat="1" applyFont="1" applyBorder="1" applyAlignment="1">
      <alignment horizontal="center" vertical="center"/>
    </xf>
    <xf numFmtId="164" fontId="25" fillId="0" borderId="1" xfId="0" applyNumberFormat="1" applyFont="1" applyBorder="1" applyAlignment="1">
      <alignment vertical="center"/>
    </xf>
    <xf numFmtId="44" fontId="25" fillId="0" borderId="1" xfId="0" applyNumberFormat="1" applyFont="1" applyBorder="1" applyAlignment="1">
      <alignment vertical="center"/>
    </xf>
    <xf numFmtId="167" fontId="25" fillId="0" borderId="1" xfId="0" applyNumberFormat="1" applyFont="1" applyBorder="1" applyAlignment="1">
      <alignment horizontal="center" vertical="center"/>
    </xf>
    <xf numFmtId="167" fontId="25" fillId="8" borderId="1" xfId="0" applyNumberFormat="1" applyFont="1" applyFill="1" applyBorder="1" applyAlignment="1">
      <alignment horizontal="center" vertical="center"/>
    </xf>
    <xf numFmtId="164" fontId="25" fillId="8" borderId="1" xfId="0" applyNumberFormat="1" applyFont="1" applyFill="1" applyBorder="1" applyAlignment="1">
      <alignment vertical="center"/>
    </xf>
    <xf numFmtId="44" fontId="25" fillId="8" borderId="1" xfId="0" applyNumberFormat="1" applyFont="1" applyFill="1" applyBorder="1" applyAlignment="1">
      <alignment vertical="center"/>
    </xf>
    <xf numFmtId="0" fontId="29" fillId="0" borderId="0" xfId="0" applyFont="1" applyBorder="1" applyAlignment="1">
      <alignment horizontal="left" vertical="center" wrapText="1"/>
    </xf>
    <xf numFmtId="0" fontId="25" fillId="7" borderId="1" xfId="0" applyFont="1" applyFill="1" applyBorder="1" applyAlignment="1">
      <alignment horizontal="center" vertical="center" wrapText="1"/>
    </xf>
    <xf numFmtId="0" fontId="25" fillId="0" borderId="3" xfId="0" applyFont="1" applyBorder="1" applyAlignment="1">
      <alignment horizontal="left" vertical="center" wrapText="1"/>
    </xf>
    <xf numFmtId="0" fontId="25" fillId="0" borderId="1" xfId="0" applyFont="1" applyBorder="1" applyAlignment="1">
      <alignment horizontal="left" vertical="center" wrapText="1"/>
    </xf>
    <xf numFmtId="164" fontId="25" fillId="0" borderId="3" xfId="1" applyFont="1" applyBorder="1" applyAlignment="1">
      <alignment vertical="center"/>
    </xf>
    <xf numFmtId="0" fontId="25" fillId="0" borderId="9" xfId="0" applyFont="1" applyBorder="1" applyAlignment="1">
      <alignment horizontal="center" vertical="center" wrapText="1"/>
    </xf>
    <xf numFmtId="0" fontId="25" fillId="0" borderId="9" xfId="0" applyFont="1" applyBorder="1" applyAlignment="1">
      <alignment vertical="center"/>
    </xf>
    <xf numFmtId="0" fontId="25" fillId="0" borderId="9" xfId="0" applyFont="1" applyBorder="1" applyAlignment="1">
      <alignment horizontal="center" vertical="center"/>
    </xf>
    <xf numFmtId="0" fontId="25" fillId="0" borderId="12" xfId="0" applyFont="1" applyBorder="1" applyAlignment="1">
      <alignment horizontal="center" vertical="center"/>
    </xf>
    <xf numFmtId="164" fontId="25" fillId="0" borderId="12" xfId="1" applyFont="1" applyBorder="1" applyAlignment="1">
      <alignment vertical="center"/>
    </xf>
    <xf numFmtId="0" fontId="25" fillId="0" borderId="10" xfId="0" applyFont="1" applyBorder="1" applyAlignment="1">
      <alignment horizontal="center" vertical="center" wrapText="1"/>
    </xf>
    <xf numFmtId="164" fontId="25" fillId="0" borderId="9" xfId="1" applyFont="1" applyBorder="1" applyAlignment="1">
      <alignment vertical="center"/>
    </xf>
    <xf numFmtId="164" fontId="24" fillId="0" borderId="10" xfId="0" applyNumberFormat="1" applyFont="1" applyBorder="1" applyAlignment="1">
      <alignment vertical="center"/>
    </xf>
    <xf numFmtId="0" fontId="25" fillId="0" borderId="13" xfId="0" applyFont="1" applyBorder="1" applyAlignment="1">
      <alignment vertical="center"/>
    </xf>
    <xf numFmtId="0" fontId="25" fillId="0" borderId="13" xfId="0" applyFont="1" applyBorder="1" applyAlignment="1">
      <alignment horizontal="center" vertical="center"/>
    </xf>
    <xf numFmtId="0" fontId="25" fillId="0" borderId="14" xfId="0" applyFont="1" applyBorder="1" applyAlignment="1">
      <alignment horizontal="center" vertical="center"/>
    </xf>
    <xf numFmtId="164" fontId="25" fillId="0" borderId="14" xfId="1" applyFont="1" applyBorder="1" applyAlignment="1">
      <alignment vertical="center"/>
    </xf>
    <xf numFmtId="0" fontId="25" fillId="0" borderId="15"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5" xfId="0" applyFont="1" applyBorder="1" applyAlignment="1">
      <alignment horizontal="center" vertical="center"/>
    </xf>
    <xf numFmtId="0" fontId="27" fillId="0" borderId="1" xfId="0" applyFont="1" applyBorder="1" applyAlignment="1">
      <alignment horizontal="left" vertical="center" wrapText="1"/>
    </xf>
    <xf numFmtId="164" fontId="27" fillId="0" borderId="14" xfId="1" applyFont="1" applyBorder="1" applyAlignment="1">
      <alignment vertical="center"/>
    </xf>
    <xf numFmtId="164" fontId="25" fillId="0" borderId="10" xfId="1" applyFont="1" applyBorder="1" applyAlignment="1">
      <alignment vertical="center"/>
    </xf>
    <xf numFmtId="0" fontId="25" fillId="0" borderId="1" xfId="0" applyFont="1" applyBorder="1" applyAlignment="1">
      <alignment horizontal="left" wrapText="1"/>
    </xf>
    <xf numFmtId="0" fontId="29" fillId="0" borderId="1" xfId="0" applyFont="1" applyBorder="1" applyAlignment="1">
      <alignment vertical="top" wrapText="1"/>
    </xf>
    <xf numFmtId="0" fontId="27" fillId="8" borderId="9" xfId="0" applyFont="1" applyFill="1" applyBorder="1" applyAlignment="1">
      <alignment horizontal="center" vertical="center" wrapText="1"/>
    </xf>
    <xf numFmtId="0" fontId="27" fillId="8" borderId="1" xfId="0" applyFont="1" applyFill="1" applyBorder="1" applyAlignment="1">
      <alignment horizontal="left" vertical="center" wrapText="1"/>
    </xf>
    <xf numFmtId="0" fontId="27" fillId="8" borderId="1" xfId="0" applyFont="1" applyFill="1" applyBorder="1" applyAlignment="1">
      <alignment vertical="center"/>
    </xf>
    <xf numFmtId="0" fontId="27" fillId="8" borderId="1" xfId="0" applyFont="1" applyFill="1" applyBorder="1" applyAlignment="1">
      <alignment horizontal="center" vertical="center"/>
    </xf>
    <xf numFmtId="164" fontId="27" fillId="8" borderId="1" xfId="1" applyFont="1" applyFill="1" applyBorder="1" applyAlignment="1">
      <alignment vertical="center"/>
    </xf>
    <xf numFmtId="0" fontId="25" fillId="5" borderId="2" xfId="0" applyFont="1" applyFill="1" applyBorder="1" applyAlignment="1">
      <alignment horizontal="center" vertical="center"/>
    </xf>
    <xf numFmtId="0" fontId="25" fillId="0" borderId="12" xfId="0" applyFont="1" applyBorder="1" applyAlignment="1">
      <alignment horizontal="center" vertical="center" wrapText="1"/>
    </xf>
    <xf numFmtId="0" fontId="25" fillId="5" borderId="1" xfId="0" applyFont="1" applyFill="1" applyBorder="1" applyAlignment="1">
      <alignment vertical="center"/>
    </xf>
    <xf numFmtId="0" fontId="27" fillId="7" borderId="1" xfId="0" applyFont="1" applyFill="1" applyBorder="1" applyAlignment="1">
      <alignment horizontal="left" vertical="center" wrapText="1"/>
    </xf>
    <xf numFmtId="0" fontId="27" fillId="7" borderId="1" xfId="0" applyFont="1" applyFill="1" applyBorder="1" applyAlignment="1">
      <alignment vertical="center"/>
    </xf>
    <xf numFmtId="0" fontId="27" fillId="7" borderId="1" xfId="0" applyFont="1" applyFill="1" applyBorder="1" applyAlignment="1">
      <alignment horizontal="center" vertical="center"/>
    </xf>
    <xf numFmtId="164" fontId="27" fillId="7" borderId="1" xfId="1" applyFont="1" applyFill="1" applyBorder="1" applyAlignment="1">
      <alignment vertical="center"/>
    </xf>
    <xf numFmtId="0" fontId="29" fillId="0" borderId="1" xfId="0" applyFont="1" applyBorder="1" applyAlignment="1">
      <alignment horizontal="left" wrapText="1"/>
    </xf>
    <xf numFmtId="0" fontId="25" fillId="0" borderId="12" xfId="0" applyFont="1" applyBorder="1" applyAlignment="1">
      <alignment horizontal="left" wrapText="1"/>
    </xf>
    <xf numFmtId="0" fontId="29" fillId="0" borderId="1" xfId="0" applyFont="1" applyBorder="1" applyAlignment="1">
      <alignment wrapText="1"/>
    </xf>
    <xf numFmtId="0" fontId="25" fillId="8" borderId="1" xfId="0" applyFont="1" applyFill="1" applyBorder="1" applyAlignment="1">
      <alignment horizontal="left" vertical="center" wrapText="1"/>
    </xf>
    <xf numFmtId="0" fontId="30" fillId="5" borderId="1" xfId="0" applyFont="1" applyFill="1" applyBorder="1" applyAlignment="1">
      <alignment horizontal="center" vertical="center"/>
    </xf>
    <xf numFmtId="0" fontId="30" fillId="5" borderId="2" xfId="0" applyFont="1" applyFill="1" applyBorder="1" applyAlignment="1">
      <alignment horizontal="center" vertical="center" wrapText="1"/>
    </xf>
    <xf numFmtId="165" fontId="9" fillId="0" borderId="1" xfId="2" applyNumberFormat="1" applyFont="1" applyBorder="1" applyAlignment="1">
      <alignment vertical="center"/>
    </xf>
    <xf numFmtId="0" fontId="25" fillId="0" borderId="0" xfId="0" applyFont="1" applyBorder="1" applyAlignment="1">
      <alignment horizontal="center" vertical="center" wrapText="1"/>
    </xf>
    <xf numFmtId="0" fontId="27" fillId="7" borderId="1" xfId="0" applyFont="1" applyFill="1" applyBorder="1" applyAlignment="1">
      <alignment vertical="center" wrapText="1"/>
    </xf>
    <xf numFmtId="6" fontId="27" fillId="7" borderId="1" xfId="0" applyNumberFormat="1" applyFont="1" applyFill="1" applyBorder="1" applyAlignment="1">
      <alignment horizontal="center" vertical="center" wrapText="1"/>
    </xf>
    <xf numFmtId="0" fontId="27" fillId="7" borderId="1" xfId="0" applyFont="1" applyFill="1" applyBorder="1"/>
    <xf numFmtId="0" fontId="25" fillId="7" borderId="1" xfId="0" applyFont="1" applyFill="1" applyBorder="1" applyAlignment="1">
      <alignment vertical="center" wrapText="1"/>
    </xf>
    <xf numFmtId="0" fontId="25" fillId="7" borderId="1" xfId="0" applyFont="1" applyFill="1" applyBorder="1" applyAlignment="1">
      <alignment horizontal="left" vertical="center" wrapText="1"/>
    </xf>
    <xf numFmtId="0" fontId="25" fillId="7" borderId="1" xfId="0" applyFont="1" applyFill="1" applyBorder="1" applyAlignment="1">
      <alignment vertical="center"/>
    </xf>
    <xf numFmtId="0" fontId="25" fillId="7" borderId="1" xfId="0" applyFont="1" applyFill="1" applyBorder="1" applyAlignment="1">
      <alignment horizontal="center" vertical="center"/>
    </xf>
    <xf numFmtId="164" fontId="25" fillId="7" borderId="1" xfId="1" applyFont="1" applyFill="1" applyBorder="1" applyAlignment="1">
      <alignment vertical="center"/>
    </xf>
    <xf numFmtId="164" fontId="27" fillId="8" borderId="2" xfId="1" applyFont="1" applyFill="1" applyBorder="1" applyAlignment="1">
      <alignment vertical="center"/>
    </xf>
    <xf numFmtId="0" fontId="25" fillId="12" borderId="0" xfId="0" applyFont="1" applyFill="1" applyAlignment="1">
      <alignment vertical="center"/>
    </xf>
    <xf numFmtId="0" fontId="25" fillId="12" borderId="0" xfId="0" applyFont="1" applyFill="1" applyAlignment="1">
      <alignment horizontal="center" vertical="center"/>
    </xf>
    <xf numFmtId="0" fontId="25" fillId="12" borderId="0" xfId="0" applyFont="1" applyFill="1" applyAlignment="1">
      <alignment vertical="center" wrapText="1"/>
    </xf>
    <xf numFmtId="164" fontId="25" fillId="12" borderId="0" xfId="0" applyNumberFormat="1" applyFont="1" applyFill="1" applyAlignment="1">
      <alignment vertical="center"/>
    </xf>
    <xf numFmtId="44" fontId="25" fillId="0" borderId="0" xfId="0" applyNumberFormat="1" applyFont="1" applyAlignment="1">
      <alignment vertical="center"/>
    </xf>
    <xf numFmtId="0" fontId="4" fillId="0" borderId="0" xfId="0" applyFont="1" applyBorder="1" applyAlignment="1">
      <alignment horizontal="center" vertical="center" wrapText="1"/>
    </xf>
    <xf numFmtId="0" fontId="3" fillId="14" borderId="0" xfId="0" applyFont="1" applyFill="1" applyBorder="1" applyAlignment="1">
      <alignment horizontal="center" vertical="center" wrapText="1"/>
    </xf>
    <xf numFmtId="0" fontId="3" fillId="0" borderId="0" xfId="0" applyFont="1" applyBorder="1" applyAlignment="1">
      <alignment vertical="center" wrapText="1"/>
    </xf>
    <xf numFmtId="0" fontId="4" fillId="0" borderId="0" xfId="0" applyFont="1" applyBorder="1" applyAlignment="1">
      <alignment horizontal="center" vertical="center"/>
    </xf>
    <xf numFmtId="0" fontId="3" fillId="0" borderId="0" xfId="0" applyFont="1" applyBorder="1" applyAlignment="1">
      <alignment horizontal="center" vertical="center"/>
    </xf>
    <xf numFmtId="168" fontId="4" fillId="0" borderId="0" xfId="0" applyNumberFormat="1" applyFont="1" applyBorder="1" applyAlignment="1">
      <alignment horizontal="center" vertical="center"/>
    </xf>
    <xf numFmtId="0" fontId="0" fillId="15" borderId="0" xfId="0" applyFont="1" applyFill="1" applyBorder="1" applyAlignment="1">
      <alignment horizontal="center" vertical="center"/>
    </xf>
    <xf numFmtId="0" fontId="0" fillId="15" borderId="0" xfId="0" applyFont="1" applyFill="1" applyBorder="1" applyAlignment="1">
      <alignment horizontal="center" vertical="center" wrapText="1"/>
    </xf>
    <xf numFmtId="0" fontId="0" fillId="0" borderId="16" xfId="0" applyFont="1" applyBorder="1" applyAlignment="1">
      <alignment horizontal="center" vertical="center" wrapText="1"/>
    </xf>
    <xf numFmtId="0" fontId="3" fillId="14" borderId="1"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0" fillId="0" borderId="16" xfId="0" applyFont="1" applyBorder="1" applyAlignment="1">
      <alignment vertical="center"/>
    </xf>
    <xf numFmtId="0" fontId="0" fillId="0" borderId="16" xfId="0" applyFont="1" applyBorder="1" applyAlignment="1">
      <alignment horizontal="center" vertical="center"/>
    </xf>
    <xf numFmtId="0" fontId="3" fillId="0" borderId="1" xfId="0" applyFont="1" applyBorder="1" applyAlignment="1">
      <alignment horizontal="center" vertical="center"/>
    </xf>
    <xf numFmtId="0" fontId="0" fillId="0" borderId="0" xfId="0" applyFont="1" applyBorder="1" applyAlignment="1">
      <alignment horizontal="center" vertical="center"/>
    </xf>
    <xf numFmtId="168" fontId="4" fillId="0" borderId="1" xfId="0" applyNumberFormat="1" applyFont="1" applyBorder="1" applyAlignment="1">
      <alignment vertical="center"/>
    </xf>
    <xf numFmtId="164" fontId="0" fillId="0" borderId="16" xfId="1" applyFont="1" applyBorder="1" applyAlignment="1">
      <alignment vertical="center"/>
    </xf>
    <xf numFmtId="168" fontId="0" fillId="0" borderId="1" xfId="0" applyNumberFormat="1" applyFont="1" applyBorder="1" applyAlignment="1">
      <alignment vertical="center"/>
    </xf>
    <xf numFmtId="168" fontId="2" fillId="0" borderId="1" xfId="0" applyNumberFormat="1" applyFont="1" applyBorder="1" applyAlignment="1">
      <alignment vertical="center"/>
    </xf>
    <xf numFmtId="164" fontId="2" fillId="0" borderId="16" xfId="0" applyNumberFormat="1" applyFont="1" applyBorder="1" applyAlignment="1">
      <alignment vertical="center"/>
    </xf>
    <xf numFmtId="0" fontId="0" fillId="15" borderId="1"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15" borderId="2" xfId="0" applyFont="1" applyFill="1" applyBorder="1" applyAlignment="1">
      <alignment vertical="center"/>
    </xf>
    <xf numFmtId="0" fontId="0" fillId="5" borderId="17" xfId="0" applyFont="1" applyFill="1" applyBorder="1" applyAlignment="1">
      <alignment vertical="center"/>
    </xf>
    <xf numFmtId="0" fontId="0" fillId="5" borderId="17" xfId="0" applyFont="1" applyFill="1" applyBorder="1" applyAlignment="1">
      <alignment horizontal="center" vertical="center" wrapText="1"/>
    </xf>
    <xf numFmtId="0" fontId="2" fillId="5" borderId="3" xfId="0" applyFont="1" applyFill="1" applyBorder="1" applyAlignment="1">
      <alignment horizontal="center" vertical="center"/>
    </xf>
    <xf numFmtId="0" fontId="4" fillId="0" borderId="1" xfId="0" applyFont="1" applyFill="1" applyBorder="1" applyAlignment="1">
      <alignment horizontal="left" vertical="center" wrapText="1"/>
    </xf>
    <xf numFmtId="0" fontId="0" fillId="0" borderId="0" xfId="0" applyFont="1" applyFill="1" applyAlignment="1">
      <alignment horizontal="left" vertical="center" wrapText="1" indent="1"/>
    </xf>
    <xf numFmtId="0" fontId="0" fillId="0" borderId="1" xfId="0" applyFont="1" applyFill="1" applyBorder="1" applyAlignment="1">
      <alignment vertical="center"/>
    </xf>
    <xf numFmtId="164" fontId="0" fillId="0" borderId="1" xfId="1" applyFont="1" applyFill="1" applyBorder="1" applyAlignment="1">
      <alignment vertical="center"/>
    </xf>
    <xf numFmtId="164" fontId="2" fillId="0" borderId="1" xfId="0" applyNumberFormat="1" applyFont="1" applyFill="1" applyBorder="1" applyAlignment="1">
      <alignment vertical="center"/>
    </xf>
    <xf numFmtId="0" fontId="0" fillId="0" borderId="2" xfId="0" applyFont="1" applyFill="1" applyBorder="1" applyAlignment="1">
      <alignment vertical="center"/>
    </xf>
    <xf numFmtId="0" fontId="0" fillId="0" borderId="1" xfId="0" applyFont="1" applyFill="1" applyBorder="1" applyAlignment="1">
      <alignment vertical="center" wrapText="1"/>
    </xf>
    <xf numFmtId="0" fontId="0" fillId="0" borderId="0" xfId="0" applyFont="1" applyFill="1" applyAlignment="1">
      <alignment vertical="center"/>
    </xf>
    <xf numFmtId="0" fontId="30" fillId="7"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7" fillId="0" borderId="1" xfId="0" applyFont="1" applyBorder="1" applyAlignment="1">
      <alignment vertical="center" wrapText="1"/>
    </xf>
    <xf numFmtId="0" fontId="29" fillId="9" borderId="1" xfId="0" applyFont="1" applyFill="1" applyBorder="1" applyAlignment="1">
      <alignment horizontal="left" vertical="center" wrapText="1"/>
    </xf>
    <xf numFmtId="0" fontId="30" fillId="0" borderId="1" xfId="0" applyFont="1" applyBorder="1" applyAlignment="1">
      <alignment vertical="center" wrapText="1"/>
    </xf>
    <xf numFmtId="164" fontId="25" fillId="0" borderId="1" xfId="1" applyFont="1" applyBorder="1" applyAlignment="1">
      <alignment vertical="center" wrapText="1"/>
    </xf>
    <xf numFmtId="164" fontId="25" fillId="0" borderId="1" xfId="1" applyFont="1" applyBorder="1" applyAlignment="1">
      <alignment horizontal="right" vertical="center" wrapText="1"/>
    </xf>
    <xf numFmtId="0" fontId="27" fillId="10" borderId="1" xfId="0" applyFont="1" applyFill="1" applyBorder="1" applyAlignment="1">
      <alignment horizontal="left" vertical="center" wrapText="1"/>
    </xf>
    <xf numFmtId="0" fontId="25" fillId="9" borderId="1" xfId="0" applyFont="1" applyFill="1" applyBorder="1" applyAlignment="1">
      <alignment vertical="center" wrapText="1"/>
    </xf>
    <xf numFmtId="0" fontId="24" fillId="0" borderId="0" xfId="0" applyFont="1" applyAlignment="1">
      <alignment vertical="center"/>
    </xf>
    <xf numFmtId="0" fontId="25" fillId="12" borderId="1" xfId="0" applyFont="1" applyFill="1" applyBorder="1" applyAlignment="1">
      <alignment horizontal="center" vertical="center" wrapText="1"/>
    </xf>
    <xf numFmtId="0" fontId="30" fillId="12" borderId="1" xfId="0" applyFont="1" applyFill="1" applyBorder="1" applyAlignment="1">
      <alignment horizontal="center" vertical="center" wrapText="1"/>
    </xf>
    <xf numFmtId="0" fontId="29" fillId="12" borderId="1" xfId="0" applyFont="1" applyFill="1" applyBorder="1" applyAlignment="1">
      <alignment horizontal="left" vertical="center" wrapText="1"/>
    </xf>
    <xf numFmtId="0" fontId="25" fillId="12" borderId="1" xfId="0" applyFont="1" applyFill="1" applyBorder="1" applyAlignment="1">
      <alignment vertical="center"/>
    </xf>
    <xf numFmtId="0" fontId="25" fillId="12" borderId="1" xfId="0" applyFont="1" applyFill="1" applyBorder="1" applyAlignment="1">
      <alignment horizontal="center" vertical="center"/>
    </xf>
    <xf numFmtId="164" fontId="25" fillId="12" borderId="1" xfId="1" applyFont="1" applyFill="1" applyBorder="1" applyAlignment="1">
      <alignment vertical="center"/>
    </xf>
    <xf numFmtId="164" fontId="24" fillId="12" borderId="1" xfId="0" applyNumberFormat="1" applyFont="1" applyFill="1" applyBorder="1" applyAlignment="1">
      <alignment vertical="center"/>
    </xf>
    <xf numFmtId="0" fontId="25" fillId="12" borderId="2" xfId="0" applyFont="1" applyFill="1" applyBorder="1" applyAlignment="1">
      <alignment vertical="center"/>
    </xf>
    <xf numFmtId="0" fontId="25" fillId="12" borderId="1" xfId="0" applyFont="1" applyFill="1" applyBorder="1" applyAlignment="1">
      <alignment vertical="center" wrapText="1"/>
    </xf>
    <xf numFmtId="164" fontId="24" fillId="0" borderId="3" xfId="0" applyNumberFormat="1" applyFont="1" applyBorder="1" applyAlignment="1">
      <alignment vertical="center"/>
    </xf>
    <xf numFmtId="164" fontId="25" fillId="3" borderId="0" xfId="0" applyNumberFormat="1" applyFont="1" applyFill="1" applyBorder="1" applyAlignment="1">
      <alignment vertical="center"/>
    </xf>
    <xf numFmtId="0" fontId="25" fillId="0" borderId="3" xfId="0" applyFont="1" applyBorder="1" applyAlignment="1">
      <alignment horizontal="center" vertical="center" wrapText="1"/>
    </xf>
    <xf numFmtId="0" fontId="27" fillId="7" borderId="3" xfId="0" applyFont="1" applyFill="1" applyBorder="1" applyAlignment="1">
      <alignment horizontal="center" vertical="center" wrapText="1"/>
    </xf>
    <xf numFmtId="0" fontId="29" fillId="0" borderId="3" xfId="0" applyFont="1" applyBorder="1" applyAlignment="1">
      <alignment horizontal="left" vertical="center" wrapText="1"/>
    </xf>
    <xf numFmtId="0" fontId="25" fillId="0" borderId="3" xfId="0" applyFont="1" applyBorder="1" applyAlignment="1">
      <alignment vertical="center"/>
    </xf>
    <xf numFmtId="0" fontId="25" fillId="0" borderId="3" xfId="0" applyFont="1" applyBorder="1" applyAlignment="1">
      <alignment horizontal="center" vertical="center"/>
    </xf>
    <xf numFmtId="44" fontId="24" fillId="0" borderId="0" xfId="0" applyNumberFormat="1" applyFont="1" applyAlignment="1">
      <alignment vertical="center"/>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164" fontId="24" fillId="0" borderId="1" xfId="1" applyFont="1" applyFill="1" applyBorder="1" applyAlignment="1">
      <alignment vertical="center"/>
    </xf>
    <xf numFmtId="0" fontId="24" fillId="0" borderId="2" xfId="0" applyFont="1" applyFill="1" applyBorder="1" applyAlignment="1">
      <alignment horizontal="center" vertical="center" wrapText="1"/>
    </xf>
    <xf numFmtId="0" fontId="24" fillId="8" borderId="1" xfId="0" applyFont="1" applyFill="1" applyBorder="1" applyAlignment="1">
      <alignment horizontal="center" vertical="center"/>
    </xf>
    <xf numFmtId="0" fontId="24" fillId="8" borderId="2" xfId="0" applyFont="1" applyFill="1" applyBorder="1" applyAlignment="1">
      <alignment horizontal="center" vertical="center" wrapText="1"/>
    </xf>
    <xf numFmtId="0" fontId="24" fillId="8" borderId="1" xfId="0" applyFont="1" applyFill="1" applyBorder="1" applyAlignment="1">
      <alignment vertical="center" wrapText="1"/>
    </xf>
    <xf numFmtId="0" fontId="30" fillId="8" borderId="1" xfId="0" applyFont="1" applyFill="1" applyBorder="1" applyAlignment="1">
      <alignment horizontal="center" vertical="center"/>
    </xf>
    <xf numFmtId="0" fontId="29" fillId="8" borderId="1" xfId="0" applyFont="1" applyFill="1" applyBorder="1" applyAlignment="1">
      <alignment vertical="center" wrapText="1"/>
    </xf>
    <xf numFmtId="164" fontId="25" fillId="8" borderId="1" xfId="1" applyFont="1" applyFill="1" applyBorder="1" applyAlignment="1">
      <alignment horizontal="center" vertical="center" wrapText="1"/>
    </xf>
    <xf numFmtId="0" fontId="24" fillId="8" borderId="1" xfId="0" applyFont="1" applyFill="1" applyBorder="1" applyAlignment="1">
      <alignment horizontal="center" vertical="center" wrapText="1"/>
    </xf>
    <xf numFmtId="0" fontId="24" fillId="8" borderId="2" xfId="0" applyFont="1" applyFill="1" applyBorder="1" applyAlignment="1">
      <alignment horizontal="center" vertical="center"/>
    </xf>
    <xf numFmtId="0" fontId="25" fillId="0" borderId="1" xfId="0" applyFont="1" applyFill="1" applyBorder="1" applyAlignment="1">
      <alignment horizontal="center" vertical="center"/>
    </xf>
    <xf numFmtId="164" fontId="25" fillId="0" borderId="1" xfId="1" applyFont="1" applyFill="1" applyBorder="1" applyAlignment="1">
      <alignment vertical="center"/>
    </xf>
    <xf numFmtId="164" fontId="24" fillId="0" borderId="1" xfId="0" applyNumberFormat="1" applyFont="1" applyFill="1" applyBorder="1" applyAlignment="1">
      <alignment vertical="center"/>
    </xf>
    <xf numFmtId="0" fontId="24" fillId="0" borderId="11"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32" fillId="20" borderId="1" xfId="0" applyFont="1" applyFill="1" applyBorder="1" applyAlignment="1">
      <alignment horizontal="center" vertical="center" wrapText="1"/>
    </xf>
    <xf numFmtId="0" fontId="32" fillId="20" borderId="1" xfId="0" applyFont="1" applyFill="1" applyBorder="1" applyAlignment="1">
      <alignment vertical="center" wrapText="1"/>
    </xf>
    <xf numFmtId="0" fontId="32" fillId="20" borderId="1" xfId="0" applyFont="1" applyFill="1" applyBorder="1" applyAlignment="1">
      <alignment horizontal="left" vertical="center" wrapText="1"/>
    </xf>
    <xf numFmtId="0" fontId="32" fillId="20" borderId="1" xfId="0" applyFont="1" applyFill="1" applyBorder="1" applyAlignment="1">
      <alignment horizontal="center" vertical="center"/>
    </xf>
    <xf numFmtId="164" fontId="32" fillId="20" borderId="1" xfId="1" applyFont="1" applyFill="1" applyBorder="1" applyAlignment="1">
      <alignment vertical="center"/>
    </xf>
    <xf numFmtId="164" fontId="33" fillId="20" borderId="1" xfId="0" applyNumberFormat="1" applyFont="1" applyFill="1" applyBorder="1" applyAlignment="1">
      <alignment vertical="center"/>
    </xf>
    <xf numFmtId="0" fontId="33" fillId="20" borderId="11" xfId="0" applyFont="1" applyFill="1" applyBorder="1" applyAlignment="1">
      <alignment horizontal="center" vertical="center"/>
    </xf>
    <xf numFmtId="0" fontId="24" fillId="20" borderId="1" xfId="0" applyFont="1" applyFill="1" applyBorder="1" applyAlignment="1">
      <alignment horizontal="center" vertical="center"/>
    </xf>
    <xf numFmtId="0" fontId="24" fillId="20" borderId="2" xfId="0" applyFont="1" applyFill="1" applyBorder="1" applyAlignment="1">
      <alignment horizontal="center" vertical="center" wrapText="1"/>
    </xf>
    <xf numFmtId="0" fontId="25" fillId="20" borderId="1" xfId="0" applyFont="1" applyFill="1" applyBorder="1" applyAlignment="1">
      <alignment vertical="center" wrapText="1"/>
    </xf>
    <xf numFmtId="0" fontId="24" fillId="0" borderId="1" xfId="0" applyFont="1" applyFill="1" applyBorder="1" applyAlignment="1">
      <alignment vertical="center" wrapText="1"/>
    </xf>
    <xf numFmtId="165" fontId="25" fillId="0" borderId="1" xfId="0" applyNumberFormat="1" applyFont="1" applyFill="1" applyBorder="1" applyAlignment="1">
      <alignment horizontal="center" vertical="center" wrapText="1"/>
    </xf>
    <xf numFmtId="165" fontId="24" fillId="0" borderId="1" xfId="0" applyNumberFormat="1" applyFont="1" applyFill="1" applyBorder="1" applyAlignment="1">
      <alignment vertical="center"/>
    </xf>
    <xf numFmtId="164" fontId="25" fillId="0" borderId="1" xfId="0" applyNumberFormat="1" applyFont="1" applyFill="1" applyBorder="1" applyAlignment="1">
      <alignment vertical="center"/>
    </xf>
    <xf numFmtId="44" fontId="25" fillId="0" borderId="1" xfId="0" applyNumberFormat="1" applyFont="1" applyFill="1" applyBorder="1" applyAlignment="1">
      <alignment vertical="center"/>
    </xf>
    <xf numFmtId="0" fontId="24" fillId="0" borderId="1" xfId="0" applyFont="1" applyFill="1" applyBorder="1" applyAlignment="1">
      <alignment vertical="center"/>
    </xf>
    <xf numFmtId="0" fontId="25" fillId="0" borderId="1" xfId="0" applyFont="1" applyFill="1" applyBorder="1" applyAlignment="1">
      <alignment vertical="center"/>
    </xf>
    <xf numFmtId="164" fontId="25" fillId="0" borderId="1" xfId="1" applyFont="1" applyFill="1" applyBorder="1" applyAlignment="1">
      <alignment vertical="center" wrapText="1"/>
    </xf>
    <xf numFmtId="0" fontId="25" fillId="0" borderId="3" xfId="0" applyFont="1" applyFill="1" applyBorder="1" applyAlignment="1">
      <alignment vertical="center" wrapText="1"/>
    </xf>
    <xf numFmtId="164" fontId="25" fillId="0" borderId="1" xfId="1" applyFont="1" applyFill="1" applyBorder="1" applyAlignment="1">
      <alignment horizontal="center" vertical="center" wrapText="1"/>
    </xf>
    <xf numFmtId="0" fontId="25" fillId="20" borderId="1" xfId="0" applyFont="1" applyFill="1" applyBorder="1" applyAlignment="1">
      <alignment horizontal="center" vertical="center" wrapText="1"/>
    </xf>
    <xf numFmtId="0" fontId="27" fillId="20" borderId="1" xfId="0" applyFont="1" applyFill="1" applyBorder="1" applyAlignment="1">
      <alignment horizontal="center" vertical="center" wrapText="1"/>
    </xf>
    <xf numFmtId="0" fontId="30" fillId="20" borderId="1" xfId="0" applyFont="1" applyFill="1" applyBorder="1" applyAlignment="1">
      <alignment vertical="center" wrapText="1"/>
    </xf>
    <xf numFmtId="0" fontId="29" fillId="20" borderId="1" xfId="0" applyFont="1" applyFill="1" applyBorder="1" applyAlignment="1">
      <alignment horizontal="left" vertical="center" wrapText="1"/>
    </xf>
    <xf numFmtId="0" fontId="25" fillId="20" borderId="1" xfId="0" applyFont="1" applyFill="1" applyBorder="1" applyAlignment="1">
      <alignment vertical="center"/>
    </xf>
    <xf numFmtId="0" fontId="25" fillId="20" borderId="1" xfId="0" applyFont="1" applyFill="1" applyBorder="1" applyAlignment="1">
      <alignment horizontal="center" vertical="center"/>
    </xf>
    <xf numFmtId="164" fontId="25" fillId="20" borderId="1" xfId="1" applyFont="1" applyFill="1" applyBorder="1" applyAlignment="1">
      <alignment vertical="center"/>
    </xf>
    <xf numFmtId="164" fontId="25" fillId="20" borderId="1" xfId="1" applyFont="1" applyFill="1" applyBorder="1" applyAlignment="1">
      <alignment horizontal="center" vertical="center" wrapText="1"/>
    </xf>
    <xf numFmtId="164" fontId="24" fillId="20" borderId="1" xfId="0" applyNumberFormat="1" applyFont="1" applyFill="1" applyBorder="1" applyAlignment="1">
      <alignment vertical="center"/>
    </xf>
    <xf numFmtId="0" fontId="24" fillId="20" borderId="1" xfId="0" applyFont="1" applyFill="1" applyBorder="1" applyAlignment="1">
      <alignment horizontal="center" vertical="center" wrapText="1"/>
    </xf>
    <xf numFmtId="0" fontId="24" fillId="20" borderId="2" xfId="0" applyFont="1" applyFill="1" applyBorder="1" applyAlignment="1">
      <alignment horizontal="center" vertical="center"/>
    </xf>
    <xf numFmtId="0" fontId="29" fillId="0" borderId="1" xfId="0" applyFont="1" applyFill="1" applyBorder="1" applyAlignment="1">
      <alignment vertical="center" wrapText="1"/>
    </xf>
    <xf numFmtId="0" fontId="29" fillId="0" borderId="1" xfId="0" applyFont="1" applyFill="1" applyBorder="1" applyAlignment="1">
      <alignment horizontal="center" vertical="center"/>
    </xf>
    <xf numFmtId="0" fontId="25" fillId="0" borderId="1" xfId="0" applyFont="1" applyFill="1" applyBorder="1" applyAlignment="1">
      <alignment horizontal="left" vertical="center" wrapText="1"/>
    </xf>
    <xf numFmtId="44" fontId="25" fillId="0" borderId="1" xfId="6" applyFont="1" applyFill="1" applyBorder="1" applyAlignment="1">
      <alignment vertical="center"/>
    </xf>
    <xf numFmtId="0" fontId="30" fillId="20" borderId="1" xfId="0" applyFont="1" applyFill="1" applyBorder="1" applyAlignment="1">
      <alignment horizontal="center" vertical="center" wrapText="1"/>
    </xf>
    <xf numFmtId="164" fontId="25" fillId="20" borderId="1" xfId="1" applyFont="1" applyFill="1" applyBorder="1" applyAlignment="1">
      <alignment vertical="center" wrapText="1"/>
    </xf>
    <xf numFmtId="164" fontId="24" fillId="0" borderId="1" xfId="0" applyNumberFormat="1" applyFont="1" applyFill="1" applyBorder="1" applyAlignment="1">
      <alignment horizontal="center" vertical="center"/>
    </xf>
    <xf numFmtId="0" fontId="33" fillId="20" borderId="1" xfId="0" applyFont="1" applyFill="1" applyBorder="1" applyAlignment="1">
      <alignment horizontal="center" vertical="center"/>
    </xf>
    <xf numFmtId="44" fontId="24" fillId="0" borderId="1" xfId="0" applyNumberFormat="1" applyFont="1" applyFill="1" applyBorder="1" applyAlignment="1">
      <alignment horizontal="center" vertical="center"/>
    </xf>
    <xf numFmtId="0" fontId="25" fillId="0" borderId="2" xfId="0" applyFont="1" applyFill="1" applyBorder="1" applyAlignment="1">
      <alignment horizontal="center" vertical="center"/>
    </xf>
    <xf numFmtId="0" fontId="32" fillId="20" borderId="1" xfId="0" applyFont="1" applyFill="1" applyBorder="1" applyAlignment="1">
      <alignment vertical="center"/>
    </xf>
    <xf numFmtId="164" fontId="32" fillId="20" borderId="1" xfId="1" applyFont="1" applyFill="1" applyBorder="1" applyAlignment="1">
      <alignment horizontal="center" vertical="center" wrapText="1"/>
    </xf>
    <xf numFmtId="164" fontId="32" fillId="20" borderId="1" xfId="0" applyNumberFormat="1" applyFont="1" applyFill="1" applyBorder="1" applyAlignment="1">
      <alignment vertical="center"/>
    </xf>
    <xf numFmtId="0" fontId="33" fillId="20" borderId="1" xfId="0" applyFont="1" applyFill="1" applyBorder="1" applyAlignment="1">
      <alignment vertical="center" wrapText="1"/>
    </xf>
    <xf numFmtId="0" fontId="33" fillId="20" borderId="1" xfId="0" applyFont="1" applyFill="1" applyBorder="1" applyAlignment="1">
      <alignment horizontal="left" vertical="center" wrapText="1"/>
    </xf>
    <xf numFmtId="0" fontId="33" fillId="20" borderId="1" xfId="0" applyFont="1" applyFill="1" applyBorder="1" applyAlignment="1">
      <alignment vertical="center"/>
    </xf>
    <xf numFmtId="164" fontId="33" fillId="20" borderId="1" xfId="1" applyFont="1" applyFill="1" applyBorder="1" applyAlignment="1">
      <alignment vertical="center"/>
    </xf>
    <xf numFmtId="164" fontId="33" fillId="20" borderId="1" xfId="1" applyFont="1" applyFill="1" applyBorder="1" applyAlignment="1">
      <alignment horizontal="center" vertical="center" wrapText="1"/>
    </xf>
    <xf numFmtId="0" fontId="25" fillId="0" borderId="0" xfId="0" applyFont="1" applyFill="1" applyAlignment="1">
      <alignment horizontal="center" vertical="center"/>
    </xf>
    <xf numFmtId="169" fontId="25" fillId="0" borderId="0" xfId="0" applyNumberFormat="1" applyFont="1" applyFill="1" applyAlignment="1">
      <alignment vertical="center"/>
    </xf>
    <xf numFmtId="0" fontId="25" fillId="0" borderId="0" xfId="0" applyFont="1" applyFill="1" applyAlignment="1">
      <alignment horizontal="center" vertical="center" wrapText="1"/>
    </xf>
    <xf numFmtId="0" fontId="25" fillId="22" borderId="1" xfId="0" applyFont="1" applyFill="1" applyBorder="1" applyAlignment="1">
      <alignment horizontal="center" vertical="center" wrapText="1"/>
    </xf>
    <xf numFmtId="0" fontId="25" fillId="22" borderId="1" xfId="0" applyFont="1" applyFill="1" applyBorder="1" applyAlignment="1">
      <alignment horizontal="center" vertical="center"/>
    </xf>
    <xf numFmtId="0" fontId="27" fillId="22" borderId="1" xfId="0" applyFont="1" applyFill="1" applyBorder="1" applyAlignment="1">
      <alignment horizontal="center" vertical="center" wrapText="1"/>
    </xf>
    <xf numFmtId="0" fontId="29" fillId="22" borderId="1" xfId="0" applyFont="1" applyFill="1" applyBorder="1" applyAlignment="1">
      <alignment vertical="center" wrapText="1"/>
    </xf>
    <xf numFmtId="0" fontId="29" fillId="22" borderId="1" xfId="0" applyFont="1" applyFill="1" applyBorder="1" applyAlignment="1">
      <alignment horizontal="left" vertical="center" wrapText="1"/>
    </xf>
    <xf numFmtId="0" fontId="25" fillId="22" borderId="1" xfId="0" applyFont="1" applyFill="1" applyBorder="1" applyAlignment="1">
      <alignment vertical="center"/>
    </xf>
    <xf numFmtId="164" fontId="25" fillId="22" borderId="1" xfId="1" applyFont="1" applyFill="1" applyBorder="1" applyAlignment="1">
      <alignment vertical="center"/>
    </xf>
    <xf numFmtId="164" fontId="25" fillId="22" borderId="1" xfId="1" applyFont="1" applyFill="1" applyBorder="1" applyAlignment="1">
      <alignment horizontal="center" vertical="center" wrapText="1"/>
    </xf>
    <xf numFmtId="164" fontId="25" fillId="22" borderId="1" xfId="0" applyNumberFormat="1" applyFont="1" applyFill="1" applyBorder="1" applyAlignment="1">
      <alignment vertical="center"/>
    </xf>
    <xf numFmtId="164" fontId="24" fillId="22" borderId="1" xfId="0" applyNumberFormat="1" applyFont="1" applyFill="1" applyBorder="1" applyAlignment="1">
      <alignment vertical="center"/>
    </xf>
    <xf numFmtId="0" fontId="24" fillId="22" borderId="1" xfId="0" applyFont="1" applyFill="1" applyBorder="1" applyAlignment="1">
      <alignment horizontal="center" vertical="center" wrapText="1"/>
    </xf>
    <xf numFmtId="0" fontId="24" fillId="22" borderId="2" xfId="0" applyFont="1" applyFill="1" applyBorder="1" applyAlignment="1">
      <alignment horizontal="center" vertical="center"/>
    </xf>
    <xf numFmtId="0" fontId="25" fillId="22" borderId="1" xfId="0" applyFont="1" applyFill="1" applyBorder="1" applyAlignment="1">
      <alignment vertical="center" wrapText="1"/>
    </xf>
    <xf numFmtId="0" fontId="25" fillId="22" borderId="0" xfId="0" applyFont="1" applyFill="1" applyAlignment="1">
      <alignment vertical="center"/>
    </xf>
    <xf numFmtId="0" fontId="25" fillId="22" borderId="0" xfId="0" applyFont="1" applyFill="1" applyAlignment="1">
      <alignment horizontal="center" vertical="center"/>
    </xf>
    <xf numFmtId="169" fontId="25" fillId="22" borderId="0" xfId="0" applyNumberFormat="1" applyFont="1" applyFill="1" applyAlignment="1">
      <alignment vertical="center"/>
    </xf>
    <xf numFmtId="0" fontId="25" fillId="22" borderId="0" xfId="0" applyFont="1" applyFill="1" applyAlignment="1">
      <alignment horizontal="center" vertical="center" wrapText="1"/>
    </xf>
    <xf numFmtId="172" fontId="0" fillId="22" borderId="36" xfId="8" applyNumberFormat="1" applyFont="1" applyFill="1" applyBorder="1"/>
    <xf numFmtId="0" fontId="4" fillId="5" borderId="1" xfId="0" applyFont="1" applyFill="1" applyBorder="1" applyAlignment="1">
      <alignment horizontal="left" vertical="center" wrapText="1"/>
    </xf>
    <xf numFmtId="0" fontId="0" fillId="5" borderId="1" xfId="0" applyFont="1" applyFill="1" applyBorder="1" applyAlignment="1">
      <alignment vertical="center" wrapText="1"/>
    </xf>
    <xf numFmtId="0" fontId="3" fillId="7" borderId="38"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4" fillId="0" borderId="12" xfId="0" applyFont="1" applyBorder="1" applyAlignment="1">
      <alignment vertical="center"/>
    </xf>
    <xf numFmtId="0" fontId="0" fillId="0" borderId="11" xfId="0" applyFont="1" applyBorder="1" applyAlignment="1">
      <alignment horizontal="left" vertical="center" wrapText="1" indent="1"/>
    </xf>
    <xf numFmtId="0" fontId="21" fillId="0" borderId="1" xfId="0" applyFont="1" applyBorder="1" applyAlignment="1">
      <alignment vertical="center" wrapText="1"/>
    </xf>
    <xf numFmtId="0" fontId="0" fillId="0" borderId="0" xfId="0" applyFont="1" applyBorder="1" applyAlignment="1">
      <alignment horizontal="center" vertical="center" wrapText="1"/>
    </xf>
    <xf numFmtId="174" fontId="0" fillId="0" borderId="1" xfId="1" applyNumberFormat="1" applyFont="1" applyBorder="1" applyAlignment="1">
      <alignment vertical="center"/>
    </xf>
    <xf numFmtId="0" fontId="0" fillId="0" borderId="39" xfId="0" applyFont="1" applyBorder="1" applyAlignment="1">
      <alignment horizontal="center" vertical="center"/>
    </xf>
    <xf numFmtId="0" fontId="0" fillId="0" borderId="10" xfId="0" applyFont="1" applyBorder="1" applyAlignment="1">
      <alignment horizontal="center" vertical="center" wrapText="1"/>
    </xf>
    <xf numFmtId="164" fontId="0" fillId="0" borderId="10" xfId="1" applyFont="1" applyBorder="1" applyAlignment="1">
      <alignment vertical="center" wrapText="1"/>
    </xf>
    <xf numFmtId="0" fontId="3" fillId="5" borderId="1" xfId="0" applyFont="1" applyFill="1" applyBorder="1" applyAlignment="1">
      <alignment horizontal="center" vertical="center" wrapText="1"/>
    </xf>
    <xf numFmtId="0" fontId="4" fillId="5" borderId="11" xfId="0" applyFont="1" applyFill="1" applyBorder="1" applyAlignment="1">
      <alignment horizontal="left" vertical="center" wrapText="1"/>
    </xf>
    <xf numFmtId="164" fontId="0" fillId="5" borderId="1" xfId="1" applyFont="1" applyFill="1" applyBorder="1" applyAlignment="1">
      <alignment vertical="center"/>
    </xf>
    <xf numFmtId="164" fontId="2" fillId="5" borderId="12" xfId="0" applyNumberFormat="1" applyFont="1" applyFill="1" applyBorder="1" applyAlignment="1">
      <alignment vertical="center"/>
    </xf>
    <xf numFmtId="0" fontId="0" fillId="0" borderId="0" xfId="0" applyFont="1" applyAlignment="1">
      <alignment horizontal="left" vertical="center"/>
    </xf>
    <xf numFmtId="0" fontId="0" fillId="0" borderId="1" xfId="0" applyFont="1" applyBorder="1" applyAlignment="1">
      <alignment horizontal="left" vertical="center" wrapText="1"/>
    </xf>
    <xf numFmtId="0" fontId="0" fillId="0" borderId="3"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Font="1" applyAlignment="1">
      <alignment horizontal="left" vertical="center" wrapText="1"/>
    </xf>
    <xf numFmtId="0" fontId="0" fillId="0" borderId="1" xfId="0" applyFont="1" applyBorder="1" applyAlignment="1">
      <alignment horizontal="left" vertical="center"/>
    </xf>
    <xf numFmtId="0" fontId="4" fillId="5" borderId="1" xfId="0" applyFont="1" applyFill="1" applyBorder="1" applyAlignment="1">
      <alignment horizontal="center" vertical="center" wrapText="1"/>
    </xf>
    <xf numFmtId="49" fontId="7" fillId="5" borderId="1" xfId="0" applyNumberFormat="1" applyFont="1" applyFill="1" applyBorder="1" applyAlignment="1">
      <alignment horizontal="center" vertical="center" wrapText="1"/>
    </xf>
    <xf numFmtId="49" fontId="7" fillId="5" borderId="1" xfId="0" applyNumberFormat="1" applyFont="1" applyFill="1" applyBorder="1" applyAlignment="1">
      <alignment horizontal="center" vertical="center"/>
    </xf>
    <xf numFmtId="0" fontId="4" fillId="5" borderId="1" xfId="0" applyFont="1" applyFill="1" applyBorder="1" applyAlignment="1">
      <alignment horizontal="center" vertical="center"/>
    </xf>
    <xf numFmtId="170" fontId="7" fillId="5" borderId="1" xfId="0" applyNumberFormat="1" applyFont="1" applyFill="1" applyBorder="1" applyAlignment="1">
      <alignment horizontal="center" vertical="center"/>
    </xf>
    <xf numFmtId="0" fontId="7" fillId="5" borderId="1" xfId="0" applyNumberFormat="1" applyFont="1" applyFill="1" applyBorder="1" applyAlignment="1">
      <alignment horizontal="center" vertical="center"/>
    </xf>
    <xf numFmtId="164" fontId="7" fillId="5" borderId="1" xfId="1" applyFont="1" applyFill="1" applyBorder="1" applyAlignment="1">
      <alignment horizontal="center" vertical="center" wrapText="1"/>
    </xf>
    <xf numFmtId="164" fontId="0" fillId="5" borderId="1" xfId="1" applyFont="1" applyFill="1" applyBorder="1" applyAlignment="1">
      <alignment horizontal="center" vertical="center"/>
    </xf>
    <xf numFmtId="164" fontId="0" fillId="5" borderId="1" xfId="0" applyNumberFormat="1" applyFont="1" applyFill="1" applyBorder="1" applyAlignment="1">
      <alignment horizontal="center" vertical="center"/>
    </xf>
    <xf numFmtId="0" fontId="4" fillId="8" borderId="1" xfId="0" applyFont="1" applyFill="1" applyBorder="1" applyAlignment="1">
      <alignment horizontal="center"/>
    </xf>
    <xf numFmtId="0" fontId="4" fillId="10" borderId="1" xfId="0" applyFont="1" applyFill="1" applyBorder="1" applyAlignment="1">
      <alignment horizontal="center" vertical="center" wrapText="1"/>
    </xf>
    <xf numFmtId="0" fontId="4" fillId="10" borderId="1" xfId="0" applyFont="1" applyFill="1" applyBorder="1" applyAlignment="1">
      <alignment horizontal="left" vertical="center" wrapText="1"/>
    </xf>
    <xf numFmtId="6" fontId="4" fillId="0" borderId="1" xfId="0" applyNumberFormat="1" applyFont="1" applyBorder="1" applyAlignment="1">
      <alignment vertical="top" wrapText="1"/>
    </xf>
    <xf numFmtId="0" fontId="4" fillId="0" borderId="3" xfId="0" applyFont="1" applyBorder="1" applyAlignment="1">
      <alignment horizontal="left" vertical="center" wrapText="1"/>
    </xf>
    <xf numFmtId="0" fontId="4" fillId="10" borderId="1" xfId="0" applyFont="1" applyFill="1" applyBorder="1" applyAlignment="1">
      <alignment vertical="center"/>
    </xf>
    <xf numFmtId="0" fontId="4" fillId="10" borderId="1" xfId="0" applyFont="1" applyFill="1" applyBorder="1" applyAlignment="1">
      <alignment horizontal="center" vertical="center"/>
    </xf>
    <xf numFmtId="171" fontId="4" fillId="10" borderId="1" xfId="0" applyNumberFormat="1" applyFont="1" applyFill="1" applyBorder="1" applyAlignment="1">
      <alignment vertical="center"/>
    </xf>
    <xf numFmtId="44" fontId="0" fillId="0" borderId="16" xfId="5" applyFont="1" applyBorder="1" applyAlignment="1">
      <alignment vertical="center"/>
    </xf>
    <xf numFmtId="0" fontId="4" fillId="18" borderId="1" xfId="0" applyFont="1" applyFill="1" applyBorder="1" applyAlignment="1">
      <alignment horizontal="center" vertical="center" wrapText="1"/>
    </xf>
    <xf numFmtId="0" fontId="4" fillId="18" borderId="2" xfId="0" applyFont="1" applyFill="1" applyBorder="1" applyAlignment="1">
      <alignment vertical="center"/>
    </xf>
    <xf numFmtId="0" fontId="0" fillId="5" borderId="16" xfId="0" applyFont="1" applyFill="1" applyBorder="1" applyAlignment="1">
      <alignment vertical="center"/>
    </xf>
    <xf numFmtId="0" fontId="4" fillId="10" borderId="1" xfId="0" applyFont="1" applyFill="1" applyBorder="1" applyAlignment="1">
      <alignment vertical="center" wrapText="1"/>
    </xf>
    <xf numFmtId="0" fontId="0" fillId="5" borderId="23"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1" xfId="0" applyFont="1" applyFill="1" applyBorder="1" applyAlignment="1">
      <alignment horizontal="left" vertical="center" wrapText="1"/>
    </xf>
    <xf numFmtId="0" fontId="0" fillId="5" borderId="1" xfId="0" applyFont="1" applyFill="1" applyBorder="1" applyAlignment="1">
      <alignment vertical="center"/>
    </xf>
    <xf numFmtId="38" fontId="0" fillId="5" borderId="1" xfId="0" applyNumberFormat="1" applyFont="1" applyFill="1" applyBorder="1" applyAlignment="1">
      <alignment horizontal="center" vertical="center" wrapText="1"/>
    </xf>
    <xf numFmtId="164" fontId="2" fillId="5" borderId="1" xfId="0" applyNumberFormat="1" applyFont="1" applyFill="1" applyBorder="1" applyAlignment="1">
      <alignment vertical="center"/>
    </xf>
    <xf numFmtId="0" fontId="38" fillId="0" borderId="0" xfId="9" applyFont="1" applyAlignment="1">
      <alignment horizontal="left" vertical="center"/>
    </xf>
    <xf numFmtId="0" fontId="39" fillId="0" borderId="0" xfId="9" applyFont="1" applyAlignment="1"/>
    <xf numFmtId="0" fontId="40" fillId="0" borderId="2" xfId="9" applyFont="1" applyBorder="1" applyAlignment="1"/>
    <xf numFmtId="0" fontId="40" fillId="0" borderId="12" xfId="9" applyFont="1" applyBorder="1" applyAlignment="1"/>
    <xf numFmtId="0" fontId="39" fillId="0" borderId="1" xfId="9" applyFont="1" applyBorder="1" applyAlignment="1"/>
    <xf numFmtId="0" fontId="40" fillId="0" borderId="42" xfId="9" applyFont="1" applyFill="1" applyBorder="1" applyAlignment="1">
      <alignment wrapText="1"/>
    </xf>
    <xf numFmtId="175" fontId="40" fillId="0" borderId="42" xfId="9" applyNumberFormat="1" applyFont="1" applyFill="1" applyBorder="1" applyAlignment="1">
      <alignment horizontal="center" wrapText="1"/>
    </xf>
    <xf numFmtId="175" fontId="40" fillId="24" borderId="42" xfId="9" applyNumberFormat="1" applyFont="1" applyFill="1" applyBorder="1" applyAlignment="1">
      <alignment horizontal="right" wrapText="1"/>
    </xf>
    <xf numFmtId="3" fontId="40" fillId="24" borderId="42" xfId="9" applyNumberFormat="1" applyFont="1" applyFill="1" applyBorder="1" applyAlignment="1">
      <alignment horizontal="right" wrapText="1"/>
    </xf>
    <xf numFmtId="3" fontId="40" fillId="24" borderId="43" xfId="9" applyNumberFormat="1" applyFont="1" applyFill="1" applyBorder="1" applyAlignment="1">
      <alignment horizontal="right" wrapText="1"/>
    </xf>
    <xf numFmtId="175" fontId="40" fillId="23" borderId="1" xfId="9" applyNumberFormat="1" applyFont="1" applyFill="1" applyBorder="1" applyAlignment="1">
      <alignment horizontal="right" wrapText="1"/>
    </xf>
    <xf numFmtId="3" fontId="40" fillId="23" borderId="1" xfId="9" applyNumberFormat="1" applyFont="1" applyFill="1" applyBorder="1" applyAlignment="1">
      <alignment horizontal="right" wrapText="1"/>
    </xf>
    <xf numFmtId="0" fontId="41" fillId="0" borderId="1" xfId="9" applyFont="1" applyBorder="1" applyAlignment="1">
      <alignment horizontal="right"/>
    </xf>
    <xf numFmtId="0" fontId="42" fillId="0" borderId="16" xfId="9" applyFont="1" applyFill="1" applyBorder="1" applyAlignment="1"/>
    <xf numFmtId="175" fontId="42" fillId="0" borderId="16" xfId="9" applyNumberFormat="1" applyFont="1" applyFill="1" applyBorder="1" applyAlignment="1">
      <alignment horizontal="center"/>
    </xf>
    <xf numFmtId="175" fontId="42" fillId="24" borderId="16" xfId="9" applyNumberFormat="1" applyFont="1" applyFill="1" applyBorder="1" applyAlignment="1">
      <alignment horizontal="right"/>
    </xf>
    <xf numFmtId="175" fontId="42" fillId="24" borderId="17" xfId="9" applyNumberFormat="1" applyFont="1" applyFill="1" applyBorder="1" applyAlignment="1">
      <alignment horizontal="right"/>
    </xf>
    <xf numFmtId="175" fontId="42" fillId="25" borderId="1" xfId="9" applyNumberFormat="1" applyFont="1" applyFill="1" applyBorder="1" applyAlignment="1">
      <alignment horizontal="right"/>
    </xf>
    <xf numFmtId="175" fontId="42" fillId="23" borderId="1" xfId="9" applyNumberFormat="1" applyFont="1" applyFill="1" applyBorder="1" applyAlignment="1">
      <alignment horizontal="right"/>
    </xf>
    <xf numFmtId="0" fontId="39" fillId="8" borderId="1" xfId="9" applyFont="1" applyFill="1" applyBorder="1" applyAlignment="1"/>
    <xf numFmtId="175" fontId="39" fillId="8" borderId="1" xfId="9" applyNumberFormat="1" applyFont="1" applyFill="1" applyBorder="1" applyAlignment="1"/>
    <xf numFmtId="175" fontId="42" fillId="26" borderId="1" xfId="9" applyNumberFormat="1" applyFont="1" applyFill="1" applyBorder="1" applyAlignment="1">
      <alignment horizontal="right"/>
    </xf>
    <xf numFmtId="0" fontId="40" fillId="0" borderId="2" xfId="9" applyFont="1" applyFill="1" applyBorder="1" applyAlignment="1"/>
    <xf numFmtId="0" fontId="40" fillId="0" borderId="12" xfId="9" applyFont="1" applyFill="1" applyBorder="1" applyAlignment="1"/>
    <xf numFmtId="175" fontId="40" fillId="27" borderId="42" xfId="9" applyNumberFormat="1" applyFont="1" applyFill="1" applyBorder="1" applyAlignment="1">
      <alignment horizontal="right" wrapText="1"/>
    </xf>
    <xf numFmtId="3" fontId="40" fillId="27" borderId="42" xfId="9" applyNumberFormat="1" applyFont="1" applyFill="1" applyBorder="1" applyAlignment="1">
      <alignment horizontal="right" wrapText="1"/>
    </xf>
    <xf numFmtId="175" fontId="40" fillId="23" borderId="42" xfId="9" applyNumberFormat="1" applyFont="1" applyFill="1" applyBorder="1" applyAlignment="1">
      <alignment horizontal="right" wrapText="1"/>
    </xf>
    <xf numFmtId="3" fontId="40" fillId="23" borderId="42" xfId="9" applyNumberFormat="1" applyFont="1" applyFill="1" applyBorder="1" applyAlignment="1">
      <alignment horizontal="right" wrapText="1"/>
    </xf>
    <xf numFmtId="3" fontId="40" fillId="23" borderId="43" xfId="9" applyNumberFormat="1" applyFont="1" applyFill="1" applyBorder="1" applyAlignment="1">
      <alignment horizontal="right" wrapText="1"/>
    </xf>
    <xf numFmtId="175" fontId="42" fillId="27" borderId="16" xfId="9" applyNumberFormat="1" applyFont="1" applyFill="1" applyBorder="1" applyAlignment="1">
      <alignment horizontal="right"/>
    </xf>
    <xf numFmtId="175" fontId="42" fillId="26" borderId="16" xfId="9" applyNumberFormat="1" applyFont="1" applyFill="1" applyBorder="1" applyAlignment="1">
      <alignment horizontal="right"/>
    </xf>
    <xf numFmtId="175" fontId="42" fillId="25" borderId="16" xfId="9" applyNumberFormat="1" applyFont="1" applyFill="1" applyBorder="1" applyAlignment="1">
      <alignment horizontal="right"/>
    </xf>
    <xf numFmtId="175" fontId="42" fillId="23" borderId="17" xfId="9" applyNumberFormat="1" applyFont="1" applyFill="1" applyBorder="1" applyAlignment="1">
      <alignment horizontal="right"/>
    </xf>
    <xf numFmtId="0" fontId="39" fillId="0" borderId="2" xfId="9" applyFont="1" applyBorder="1" applyAlignment="1"/>
    <xf numFmtId="0" fontId="39" fillId="0" borderId="12" xfId="9" applyFont="1" applyBorder="1" applyAlignment="1"/>
    <xf numFmtId="0" fontId="38" fillId="0" borderId="12" xfId="9" applyFont="1" applyBorder="1" applyAlignment="1">
      <alignment horizontal="left" vertical="center"/>
    </xf>
    <xf numFmtId="0" fontId="42" fillId="0" borderId="2" xfId="9" applyFont="1" applyFill="1" applyBorder="1" applyAlignment="1"/>
    <xf numFmtId="175" fontId="42" fillId="0" borderId="12" xfId="9" applyNumberFormat="1" applyFont="1" applyFill="1" applyBorder="1" applyAlignment="1">
      <alignment horizontal="center"/>
    </xf>
    <xf numFmtId="0" fontId="39" fillId="0" borderId="11" xfId="9" applyFont="1" applyBorder="1" applyAlignment="1"/>
    <xf numFmtId="175" fontId="42" fillId="23" borderId="11" xfId="9" applyNumberFormat="1" applyFont="1" applyFill="1" applyBorder="1" applyAlignment="1">
      <alignment horizontal="right"/>
    </xf>
    <xf numFmtId="44" fontId="0" fillId="5" borderId="1" xfId="5" applyFont="1" applyFill="1" applyBorder="1" applyAlignment="1">
      <alignment vertical="center"/>
    </xf>
    <xf numFmtId="165" fontId="8" fillId="8" borderId="1" xfId="0" applyNumberFormat="1" applyFont="1" applyFill="1" applyBorder="1" applyAlignment="1">
      <alignment horizontal="center"/>
    </xf>
    <xf numFmtId="164" fontId="0" fillId="8" borderId="0" xfId="0" applyNumberFormat="1" applyFont="1" applyFill="1" applyAlignment="1">
      <alignment vertical="center"/>
    </xf>
    <xf numFmtId="0" fontId="0" fillId="0" borderId="0" xfId="0" applyFont="1" applyBorder="1" applyAlignment="1">
      <alignment horizontal="left" vertical="top" wrapText="1"/>
    </xf>
    <xf numFmtId="3" fontId="0" fillId="0" borderId="0" xfId="0" applyNumberFormat="1" applyAlignment="1">
      <alignment horizontal="right"/>
    </xf>
    <xf numFmtId="172" fontId="2" fillId="21" borderId="0" xfId="8" applyNumberFormat="1" applyFont="1" applyFill="1" applyBorder="1" applyAlignment="1">
      <alignment horizontal="center"/>
    </xf>
    <xf numFmtId="172" fontId="0" fillId="22" borderId="0" xfId="8" applyNumberFormat="1" applyFont="1" applyFill="1" applyBorder="1"/>
    <xf numFmtId="172" fontId="1" fillId="0" borderId="0" xfId="8" applyNumberFormat="1" applyFont="1" applyFill="1" applyBorder="1"/>
    <xf numFmtId="0" fontId="0" fillId="21" borderId="35" xfId="0" applyFill="1" applyBorder="1"/>
    <xf numFmtId="172" fontId="2" fillId="21" borderId="36" xfId="8" applyNumberFormat="1" applyFont="1" applyFill="1" applyBorder="1" applyAlignment="1">
      <alignment horizontal="center"/>
    </xf>
    <xf numFmtId="0" fontId="2" fillId="21" borderId="37" xfId="0" applyFont="1" applyFill="1" applyBorder="1" applyAlignment="1">
      <alignment horizontal="center"/>
    </xf>
    <xf numFmtId="3" fontId="0" fillId="0" borderId="37" xfId="7" applyNumberFormat="1" applyFont="1" applyFill="1" applyBorder="1"/>
    <xf numFmtId="0" fontId="0" fillId="22" borderId="37" xfId="0" applyFill="1" applyBorder="1"/>
    <xf numFmtId="3" fontId="1" fillId="0" borderId="37" xfId="7" applyNumberFormat="1" applyFill="1" applyBorder="1"/>
    <xf numFmtId="3" fontId="2" fillId="0" borderId="28" xfId="0" applyNumberFormat="1" applyFont="1" applyBorder="1"/>
    <xf numFmtId="0" fontId="1" fillId="8" borderId="27" xfId="7" applyFill="1" applyBorder="1"/>
    <xf numFmtId="172" fontId="2" fillId="0" borderId="0" xfId="7" applyNumberFormat="1" applyFont="1"/>
    <xf numFmtId="0" fontId="44" fillId="0" borderId="33" xfId="10" applyFont="1" applyBorder="1" applyAlignment="1">
      <alignment horizontal="center"/>
    </xf>
    <xf numFmtId="0" fontId="45" fillId="0" borderId="35" xfId="10" applyFont="1" applyBorder="1" applyAlignment="1">
      <alignment horizontal="left"/>
    </xf>
    <xf numFmtId="0" fontId="43" fillId="28" borderId="34" xfId="10" applyFill="1" applyBorder="1"/>
    <xf numFmtId="0" fontId="46" fillId="9" borderId="44" xfId="10" applyFont="1" applyFill="1" applyBorder="1" applyAlignment="1">
      <alignment horizontal="center"/>
    </xf>
    <xf numFmtId="0" fontId="46" fillId="9" borderId="45" xfId="10" applyFont="1" applyFill="1" applyBorder="1" applyAlignment="1">
      <alignment horizontal="center"/>
    </xf>
    <xf numFmtId="0" fontId="46" fillId="9" borderId="46" xfId="10" applyFont="1" applyFill="1" applyBorder="1" applyAlignment="1">
      <alignment horizontal="center"/>
    </xf>
    <xf numFmtId="0" fontId="46" fillId="9" borderId="47" xfId="10" applyFont="1" applyFill="1" applyBorder="1" applyAlignment="1">
      <alignment horizontal="center"/>
    </xf>
    <xf numFmtId="0" fontId="44" fillId="0" borderId="0" xfId="10" applyFont="1" applyAlignment="1">
      <alignment horizontal="center"/>
    </xf>
    <xf numFmtId="0" fontId="44" fillId="0" borderId="36" xfId="10" applyFont="1" applyBorder="1" applyAlignment="1">
      <alignment horizontal="center"/>
    </xf>
    <xf numFmtId="0" fontId="47" fillId="29" borderId="37" xfId="10" applyFont="1" applyFill="1" applyBorder="1" applyAlignment="1">
      <alignment horizontal="left"/>
    </xf>
    <xf numFmtId="0" fontId="43" fillId="28" borderId="0" xfId="10" applyFill="1" applyBorder="1"/>
    <xf numFmtId="0" fontId="46" fillId="29" borderId="48" xfId="10" applyFont="1" applyFill="1" applyBorder="1" applyAlignment="1">
      <alignment horizontal="center"/>
    </xf>
    <xf numFmtId="0" fontId="46" fillId="29" borderId="32" xfId="10" applyFont="1" applyFill="1" applyBorder="1" applyAlignment="1">
      <alignment horizontal="center"/>
    </xf>
    <xf numFmtId="0" fontId="46" fillId="29" borderId="49" xfId="10" applyFont="1" applyFill="1" applyBorder="1" applyAlignment="1">
      <alignment horizontal="center"/>
    </xf>
    <xf numFmtId="0" fontId="46" fillId="29" borderId="50" xfId="10" applyFont="1" applyFill="1" applyBorder="1" applyAlignment="1">
      <alignment horizontal="center"/>
    </xf>
    <xf numFmtId="0" fontId="45" fillId="0" borderId="37" xfId="10" applyFont="1" applyBorder="1" applyAlignment="1">
      <alignment horizontal="left"/>
    </xf>
    <xf numFmtId="0" fontId="46" fillId="0" borderId="48" xfId="10" applyFont="1" applyBorder="1" applyAlignment="1">
      <alignment horizontal="center"/>
    </xf>
    <xf numFmtId="0" fontId="46" fillId="0" borderId="32" xfId="10" applyFont="1" applyBorder="1" applyAlignment="1">
      <alignment horizontal="center"/>
    </xf>
    <xf numFmtId="0" fontId="46" fillId="0" borderId="49" xfId="10" applyFont="1" applyBorder="1" applyAlignment="1">
      <alignment horizontal="center"/>
    </xf>
    <xf numFmtId="0" fontId="46" fillId="0" borderId="50" xfId="10" applyFont="1" applyBorder="1" applyAlignment="1">
      <alignment horizontal="center"/>
    </xf>
    <xf numFmtId="0" fontId="46" fillId="0" borderId="49" xfId="10" applyFont="1" applyFill="1" applyBorder="1" applyAlignment="1">
      <alignment horizontal="center"/>
    </xf>
    <xf numFmtId="49" fontId="46" fillId="0" borderId="48" xfId="10" applyNumberFormat="1" applyFont="1" applyBorder="1" applyAlignment="1">
      <alignment horizontal="center"/>
    </xf>
    <xf numFmtId="49" fontId="46" fillId="0" borderId="32" xfId="10" applyNumberFormat="1" applyFont="1" applyBorder="1" applyAlignment="1">
      <alignment horizontal="center"/>
    </xf>
    <xf numFmtId="49" fontId="46" fillId="0" borderId="49" xfId="10" applyNumberFormat="1" applyFont="1" applyBorder="1" applyAlignment="1">
      <alignment horizontal="center"/>
    </xf>
    <xf numFmtId="49" fontId="46" fillId="0" borderId="50" xfId="10" applyNumberFormat="1" applyFont="1" applyBorder="1" applyAlignment="1">
      <alignment horizontal="center"/>
    </xf>
    <xf numFmtId="49" fontId="46" fillId="0" borderId="49" xfId="10" applyNumberFormat="1" applyFont="1" applyFill="1" applyBorder="1" applyAlignment="1">
      <alignment horizontal="center"/>
    </xf>
    <xf numFmtId="0" fontId="46" fillId="0" borderId="36" xfId="10" applyFont="1" applyBorder="1" applyAlignment="1">
      <alignment horizontal="center"/>
    </xf>
    <xf numFmtId="0" fontId="46" fillId="0" borderId="37" xfId="10" applyFont="1" applyBorder="1" applyAlignment="1">
      <alignment horizontal="center"/>
    </xf>
    <xf numFmtId="0" fontId="44" fillId="0" borderId="48" xfId="10" applyFont="1" applyBorder="1" applyAlignment="1">
      <alignment horizontal="center"/>
    </xf>
    <xf numFmtId="0" fontId="48" fillId="0" borderId="32" xfId="10" applyFont="1" applyBorder="1" applyAlignment="1">
      <alignment horizontal="center"/>
    </xf>
    <xf numFmtId="0" fontId="44" fillId="0" borderId="32" xfId="10" applyFont="1" applyBorder="1" applyAlignment="1">
      <alignment horizontal="center"/>
    </xf>
    <xf numFmtId="0" fontId="45" fillId="0" borderId="32" xfId="10" applyFont="1" applyBorder="1" applyAlignment="1">
      <alignment horizontal="center"/>
    </xf>
    <xf numFmtId="0" fontId="44" fillId="0" borderId="49" xfId="10" applyFont="1" applyBorder="1" applyAlignment="1">
      <alignment horizontal="center"/>
    </xf>
    <xf numFmtId="0" fontId="44" fillId="0" borderId="50" xfId="10" applyFont="1" applyBorder="1" applyAlignment="1">
      <alignment horizontal="center"/>
    </xf>
    <xf numFmtId="0" fontId="43" fillId="0" borderId="0" xfId="10" applyBorder="1"/>
    <xf numFmtId="0" fontId="49" fillId="28" borderId="36" xfId="10" applyFont="1" applyFill="1" applyBorder="1"/>
    <xf numFmtId="0" fontId="49" fillId="28" borderId="37" xfId="10" applyFont="1" applyFill="1" applyBorder="1"/>
    <xf numFmtId="0" fontId="49" fillId="28" borderId="0" xfId="10" applyFont="1" applyFill="1" applyBorder="1"/>
    <xf numFmtId="0" fontId="49" fillId="28" borderId="48" xfId="10" applyFont="1" applyFill="1" applyBorder="1"/>
    <xf numFmtId="0" fontId="49" fillId="28" borderId="32" xfId="10" applyFont="1" applyFill="1" applyBorder="1"/>
    <xf numFmtId="0" fontId="49" fillId="28" borderId="49" xfId="10" applyFont="1" applyFill="1" applyBorder="1"/>
    <xf numFmtId="0" fontId="49" fillId="28" borderId="50" xfId="10" applyFont="1" applyFill="1" applyBorder="1"/>
    <xf numFmtId="0" fontId="49" fillId="30" borderId="0" xfId="10" applyFont="1" applyFill="1" applyBorder="1"/>
    <xf numFmtId="0" fontId="44" fillId="0" borderId="37" xfId="10" applyFont="1" applyBorder="1"/>
    <xf numFmtId="42" fontId="43" fillId="0" borderId="48" xfId="11" applyNumberFormat="1" applyFont="1" applyFill="1" applyBorder="1"/>
    <xf numFmtId="42" fontId="43" fillId="0" borderId="32" xfId="11" applyNumberFormat="1" applyFont="1" applyBorder="1"/>
    <xf numFmtId="42" fontId="43" fillId="0" borderId="32" xfId="11" applyNumberFormat="1" applyFont="1" applyFill="1" applyBorder="1"/>
    <xf numFmtId="42" fontId="43" fillId="0" borderId="49" xfId="11" applyNumberFormat="1" applyFont="1" applyFill="1" applyBorder="1"/>
    <xf numFmtId="42" fontId="43" fillId="0" borderId="50" xfId="11" applyNumberFormat="1" applyFont="1" applyFill="1" applyBorder="1"/>
    <xf numFmtId="42" fontId="43" fillId="0" borderId="49" xfId="10" applyNumberFormat="1" applyFill="1" applyBorder="1"/>
    <xf numFmtId="44" fontId="43" fillId="0" borderId="0" xfId="10" applyNumberFormat="1" applyBorder="1"/>
    <xf numFmtId="0" fontId="44" fillId="0" borderId="36" xfId="10" applyFont="1" applyFill="1" applyBorder="1" applyAlignment="1">
      <alignment horizontal="center"/>
    </xf>
    <xf numFmtId="0" fontId="44" fillId="0" borderId="37" xfId="10" applyFont="1" applyFill="1" applyBorder="1"/>
    <xf numFmtId="0" fontId="50" fillId="0" borderId="5" xfId="10" applyFont="1" applyBorder="1"/>
    <xf numFmtId="0" fontId="46" fillId="0" borderId="8" xfId="10" applyFont="1" applyBorder="1" applyAlignment="1">
      <alignment horizontal="right"/>
    </xf>
    <xf numFmtId="42" fontId="47" fillId="0" borderId="1" xfId="11" applyNumberFormat="1" applyFont="1" applyBorder="1"/>
    <xf numFmtId="42" fontId="47" fillId="0" borderId="1" xfId="10" applyNumberFormat="1" applyFont="1" applyFill="1" applyBorder="1"/>
    <xf numFmtId="0" fontId="43" fillId="0" borderId="0" xfId="10"/>
    <xf numFmtId="0" fontId="43" fillId="30" borderId="0" xfId="10" applyFill="1"/>
    <xf numFmtId="44" fontId="43" fillId="0" borderId="0" xfId="10" applyNumberFormat="1"/>
    <xf numFmtId="0" fontId="43" fillId="30" borderId="0" xfId="10" applyFill="1" applyBorder="1"/>
    <xf numFmtId="0" fontId="46" fillId="0" borderId="45" xfId="10" applyFont="1" applyBorder="1" applyAlignment="1">
      <alignment horizontal="center"/>
    </xf>
    <xf numFmtId="0" fontId="46" fillId="9" borderId="51" xfId="10" applyFont="1" applyFill="1" applyBorder="1" applyAlignment="1">
      <alignment horizontal="center"/>
    </xf>
    <xf numFmtId="0" fontId="51" fillId="31" borderId="47" xfId="10" applyFont="1" applyFill="1" applyBorder="1" applyAlignment="1">
      <alignment horizontal="centerContinuous" wrapText="1"/>
    </xf>
    <xf numFmtId="0" fontId="51" fillId="31" borderId="46" xfId="10" applyFont="1" applyFill="1" applyBorder="1" applyAlignment="1">
      <alignment horizontal="centerContinuous" wrapText="1"/>
    </xf>
    <xf numFmtId="0" fontId="46" fillId="29" borderId="52" xfId="10" applyFont="1" applyFill="1" applyBorder="1" applyAlignment="1">
      <alignment horizontal="center"/>
    </xf>
    <xf numFmtId="0" fontId="51" fillId="31" borderId="50" xfId="10" applyFont="1" applyFill="1" applyBorder="1" applyAlignment="1">
      <alignment horizontal="centerContinuous" wrapText="1"/>
    </xf>
    <xf numFmtId="0" fontId="51" fillId="31" borderId="49" xfId="10" applyFont="1" applyFill="1" applyBorder="1" applyAlignment="1">
      <alignment horizontal="centerContinuous" wrapText="1"/>
    </xf>
    <xf numFmtId="0" fontId="46" fillId="32" borderId="48" xfId="10" applyFont="1" applyFill="1" applyBorder="1" applyAlignment="1">
      <alignment horizontal="center"/>
    </xf>
    <xf numFmtId="0" fontId="46" fillId="3" borderId="48" xfId="10" applyFont="1" applyFill="1" applyBorder="1" applyAlignment="1">
      <alignment horizontal="center"/>
    </xf>
    <xf numFmtId="0" fontId="46" fillId="0" borderId="32" xfId="10" applyFont="1" applyFill="1" applyBorder="1" applyAlignment="1">
      <alignment horizontal="center"/>
    </xf>
    <xf numFmtId="0" fontId="46" fillId="32" borderId="32" xfId="10" applyFont="1" applyFill="1" applyBorder="1" applyAlignment="1">
      <alignment horizontal="center"/>
    </xf>
    <xf numFmtId="0" fontId="46" fillId="3" borderId="32" xfId="10" applyFont="1" applyFill="1" applyBorder="1" applyAlignment="1">
      <alignment horizontal="center"/>
    </xf>
    <xf numFmtId="0" fontId="46" fillId="0" borderId="52" xfId="10" applyFont="1" applyBorder="1" applyAlignment="1">
      <alignment horizontal="center"/>
    </xf>
    <xf numFmtId="49" fontId="46" fillId="0" borderId="32" xfId="10" applyNumberFormat="1" applyFont="1" applyFill="1" applyBorder="1" applyAlignment="1">
      <alignment horizontal="center"/>
    </xf>
    <xf numFmtId="49" fontId="46" fillId="32" borderId="32" xfId="10" applyNumberFormat="1" applyFont="1" applyFill="1" applyBorder="1" applyAlignment="1">
      <alignment horizontal="center"/>
    </xf>
    <xf numFmtId="49" fontId="46" fillId="3" borderId="32" xfId="10" applyNumberFormat="1" applyFont="1" applyFill="1" applyBorder="1" applyAlignment="1">
      <alignment horizontal="center"/>
    </xf>
    <xf numFmtId="49" fontId="46" fillId="0" borderId="52" xfId="10" applyNumberFormat="1" applyFont="1" applyBorder="1" applyAlignment="1">
      <alignment horizontal="center"/>
    </xf>
    <xf numFmtId="0" fontId="51" fillId="31" borderId="36" xfId="10" applyFont="1" applyFill="1" applyBorder="1" applyAlignment="1">
      <alignment horizontal="centerContinuous" wrapText="1"/>
    </xf>
    <xf numFmtId="0" fontId="51" fillId="31" borderId="37" xfId="10" applyFont="1" applyFill="1" applyBorder="1" applyAlignment="1">
      <alignment horizontal="centerContinuous" wrapText="1"/>
    </xf>
    <xf numFmtId="0" fontId="44" fillId="32" borderId="32" xfId="10" applyFont="1" applyFill="1" applyBorder="1" applyAlignment="1">
      <alignment horizontal="center"/>
    </xf>
    <xf numFmtId="0" fontId="44" fillId="3" borderId="32" xfId="10" applyFont="1" applyFill="1" applyBorder="1" applyAlignment="1">
      <alignment horizontal="center"/>
    </xf>
    <xf numFmtId="0" fontId="44" fillId="0" borderId="52" xfId="10" applyFont="1" applyBorder="1" applyAlignment="1">
      <alignment horizontal="center"/>
    </xf>
    <xf numFmtId="0" fontId="52" fillId="31" borderId="50" xfId="10" applyFont="1" applyFill="1" applyBorder="1" applyAlignment="1">
      <alignment horizontal="centerContinuous" wrapText="1"/>
    </xf>
    <xf numFmtId="0" fontId="52" fillId="31" borderId="49" xfId="10" applyFont="1" applyFill="1" applyBorder="1" applyAlignment="1">
      <alignment horizontal="centerContinuous" wrapText="1"/>
    </xf>
    <xf numFmtId="0" fontId="49" fillId="32" borderId="32" xfId="10" applyFont="1" applyFill="1" applyBorder="1"/>
    <xf numFmtId="0" fontId="49" fillId="3" borderId="32" xfId="10" applyFont="1" applyFill="1" applyBorder="1"/>
    <xf numFmtId="0" fontId="49" fillId="28" borderId="52" xfId="10" applyFont="1" applyFill="1" applyBorder="1"/>
    <xf numFmtId="0" fontId="49" fillId="28" borderId="50" xfId="10" applyFont="1" applyFill="1" applyBorder="1" applyAlignment="1">
      <alignment horizontal="centerContinuous" wrapText="1"/>
    </xf>
    <xf numFmtId="0" fontId="49" fillId="28" borderId="49" xfId="10" applyFont="1" applyFill="1" applyBorder="1" applyAlignment="1">
      <alignment horizontal="centerContinuous" wrapText="1"/>
    </xf>
    <xf numFmtId="42" fontId="43" fillId="0" borderId="32" xfId="10" applyNumberFormat="1" applyFill="1" applyBorder="1"/>
    <xf numFmtId="42" fontId="43" fillId="32" borderId="32" xfId="11" applyNumberFormat="1" applyFont="1" applyFill="1" applyBorder="1"/>
    <xf numFmtId="42" fontId="43" fillId="3" borderId="32" xfId="11" applyNumberFormat="1" applyFont="1" applyFill="1" applyBorder="1"/>
    <xf numFmtId="42" fontId="43" fillId="0" borderId="52" xfId="11" applyNumberFormat="1" applyFont="1" applyBorder="1"/>
    <xf numFmtId="42" fontId="53" fillId="31" borderId="50" xfId="10" applyNumberFormat="1" applyFont="1" applyFill="1" applyBorder="1" applyAlignment="1">
      <alignment horizontal="centerContinuous" wrapText="1"/>
    </xf>
    <xf numFmtId="42" fontId="54" fillId="31" borderId="49" xfId="10" applyNumberFormat="1" applyFont="1" applyFill="1" applyBorder="1" applyAlignment="1">
      <alignment horizontal="centerContinuous" wrapText="1"/>
    </xf>
    <xf numFmtId="42" fontId="43" fillId="0" borderId="32" xfId="10" applyNumberFormat="1" applyFont="1" applyFill="1" applyBorder="1"/>
    <xf numFmtId="42" fontId="47" fillId="32" borderId="1" xfId="10" applyNumberFormat="1" applyFont="1" applyFill="1" applyBorder="1"/>
    <xf numFmtId="42" fontId="47" fillId="3" borderId="1" xfId="11" applyNumberFormat="1" applyFont="1" applyFill="1" applyBorder="1"/>
    <xf numFmtId="42" fontId="47" fillId="0" borderId="2" xfId="11" applyNumberFormat="1" applyFont="1" applyBorder="1"/>
    <xf numFmtId="0" fontId="43" fillId="31" borderId="26" xfId="10" applyFill="1" applyBorder="1"/>
    <xf numFmtId="42" fontId="55" fillId="31" borderId="8" xfId="10" applyNumberFormat="1" applyFont="1" applyFill="1" applyBorder="1" applyAlignment="1">
      <alignment horizontal="centerContinuous" wrapText="1"/>
    </xf>
    <xf numFmtId="42" fontId="43" fillId="0" borderId="0" xfId="10" applyNumberFormat="1"/>
    <xf numFmtId="6" fontId="43" fillId="0" borderId="0" xfId="10" applyNumberFormat="1"/>
    <xf numFmtId="0" fontId="16" fillId="0" borderId="0" xfId="7" applyFont="1" applyAlignment="1"/>
    <xf numFmtId="0" fontId="17" fillId="0" borderId="0" xfId="7" applyFont="1" applyAlignment="1">
      <alignment horizontal="center"/>
    </xf>
    <xf numFmtId="0" fontId="40" fillId="11" borderId="2" xfId="9" applyFont="1" applyFill="1" applyBorder="1" applyAlignment="1">
      <alignment horizontal="center"/>
    </xf>
    <xf numFmtId="0" fontId="40" fillId="11" borderId="12" xfId="9" applyFont="1" applyFill="1" applyBorder="1" applyAlignment="1">
      <alignment horizontal="center"/>
    </xf>
    <xf numFmtId="0" fontId="41" fillId="23" borderId="1" xfId="9" applyFont="1" applyFill="1" applyBorder="1" applyAlignment="1">
      <alignment horizontal="center"/>
    </xf>
    <xf numFmtId="0" fontId="40" fillId="11" borderId="11" xfId="9" applyFont="1" applyFill="1" applyBorder="1" applyAlignment="1">
      <alignment horizontal="center"/>
    </xf>
    <xf numFmtId="0" fontId="41" fillId="23" borderId="2" xfId="9" applyFont="1" applyFill="1" applyBorder="1" applyAlignment="1">
      <alignment horizontal="center"/>
    </xf>
    <xf numFmtId="0" fontId="24" fillId="2"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164" fontId="24" fillId="3" borderId="5" xfId="1" applyFont="1" applyFill="1" applyBorder="1" applyAlignment="1">
      <alignment horizontal="right" vertical="center" wrapText="1"/>
    </xf>
    <xf numFmtId="164" fontId="24" fillId="3" borderId="6" xfId="1" applyFont="1" applyFill="1" applyBorder="1" applyAlignment="1">
      <alignment horizontal="right" vertical="center" wrapText="1"/>
    </xf>
    <xf numFmtId="164" fontId="24" fillId="3" borderId="7" xfId="1" applyFont="1" applyFill="1" applyBorder="1" applyAlignment="1">
      <alignment horizontal="right" vertical="center" wrapText="1"/>
    </xf>
    <xf numFmtId="0" fontId="24" fillId="19"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31" xfId="0" applyFont="1" applyFill="1" applyBorder="1" applyAlignment="1">
      <alignment horizontal="center" vertical="center" wrapText="1"/>
    </xf>
    <xf numFmtId="0" fontId="24" fillId="0" borderId="32" xfId="0" applyFont="1" applyFill="1" applyBorder="1" applyAlignment="1">
      <alignment horizontal="center" vertical="center"/>
    </xf>
    <xf numFmtId="0" fontId="24" fillId="0" borderId="4" xfId="0" applyFont="1" applyFill="1" applyBorder="1" applyAlignment="1">
      <alignment horizontal="center" vertical="center"/>
    </xf>
    <xf numFmtId="164" fontId="24" fillId="3" borderId="0" xfId="1" applyFont="1" applyFill="1" applyBorder="1" applyAlignment="1">
      <alignment horizontal="right" vertical="center" wrapText="1"/>
    </xf>
    <xf numFmtId="0" fontId="2" fillId="2" borderId="1" xfId="0" applyFont="1" applyFill="1" applyBorder="1" applyAlignment="1">
      <alignment horizontal="center" vertical="center" wrapText="1"/>
    </xf>
    <xf numFmtId="168" fontId="2" fillId="16" borderId="18" xfId="0" applyNumberFormat="1" applyFont="1" applyFill="1" applyBorder="1" applyAlignment="1">
      <alignment horizontal="right" vertical="center" wrapText="1"/>
    </xf>
    <xf numFmtId="0" fontId="3" fillId="0" borderId="19" xfId="0" applyFont="1" applyBorder="1"/>
    <xf numFmtId="0" fontId="3" fillId="0" borderId="20" xfId="0" applyFont="1" applyBorder="1"/>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164" fontId="2" fillId="3" borderId="5" xfId="1" applyFont="1" applyFill="1" applyBorder="1" applyAlignment="1">
      <alignment horizontal="right" vertical="center" wrapText="1"/>
    </xf>
    <xf numFmtId="164" fontId="2" fillId="3" borderId="6" xfId="1" applyFont="1" applyFill="1" applyBorder="1" applyAlignment="1">
      <alignment horizontal="right" vertical="center" wrapText="1"/>
    </xf>
    <xf numFmtId="164" fontId="2" fillId="3" borderId="7" xfId="1" applyFont="1" applyFill="1" applyBorder="1" applyAlignment="1">
      <alignment horizontal="right" vertical="center" wrapText="1"/>
    </xf>
    <xf numFmtId="164" fontId="2" fillId="3" borderId="1" xfId="1" applyFont="1" applyFill="1" applyBorder="1" applyAlignment="1">
      <alignment horizontal="center" vertical="center" wrapText="1"/>
    </xf>
    <xf numFmtId="0" fontId="0" fillId="8" borderId="0" xfId="0" applyFont="1" applyFill="1" applyBorder="1" applyAlignment="1">
      <alignment horizontal="left" vertical="top" wrapText="1"/>
    </xf>
    <xf numFmtId="0" fontId="0" fillId="8" borderId="0" xfId="0" applyFill="1" applyBorder="1" applyAlignment="1">
      <alignment horizontal="left" vertical="top" wrapText="1"/>
    </xf>
    <xf numFmtId="164" fontId="2" fillId="3" borderId="26" xfId="1" applyFont="1" applyFill="1" applyBorder="1" applyAlignment="1">
      <alignment horizontal="right" vertical="center" wrapText="1"/>
    </xf>
    <xf numFmtId="164" fontId="2" fillId="3" borderId="27" xfId="1" applyFont="1" applyFill="1" applyBorder="1" applyAlignment="1">
      <alignment horizontal="right" vertical="center" wrapText="1"/>
    </xf>
    <xf numFmtId="164" fontId="2" fillId="3" borderId="28" xfId="1" applyFont="1" applyFill="1" applyBorder="1" applyAlignment="1">
      <alignment horizontal="right" vertical="center" wrapText="1"/>
    </xf>
    <xf numFmtId="44" fontId="2" fillId="3" borderId="5" xfId="5" applyFont="1" applyFill="1" applyBorder="1" applyAlignment="1">
      <alignment horizontal="right" vertical="center" wrapText="1"/>
    </xf>
    <xf numFmtId="44" fontId="2" fillId="3" borderId="6" xfId="5" applyFont="1" applyFill="1" applyBorder="1" applyAlignment="1">
      <alignment horizontal="right" vertical="center" wrapText="1"/>
    </xf>
    <xf numFmtId="44" fontId="2" fillId="3" borderId="7" xfId="5" applyFont="1" applyFill="1" applyBorder="1" applyAlignment="1">
      <alignment horizontal="right" vertical="center" wrapText="1"/>
    </xf>
  </cellXfs>
  <cellStyles count="12">
    <cellStyle name="Currency" xfId="1" builtinId="4"/>
    <cellStyle name="Currency 2" xfId="5" xr:uid="{1760B62B-C610-AC45-8551-50C1F5D098EB}"/>
    <cellStyle name="Currency 2 2" xfId="6" xr:uid="{80C51CB8-4FEC-4F4B-85FB-3D2F501611A4}"/>
    <cellStyle name="Currency 3" xfId="2" xr:uid="{549CF47B-DB9A-9443-81E3-E30496E38E5C}"/>
    <cellStyle name="Currency 3 2" xfId="8" xr:uid="{CB7C1698-F2EA-4347-A879-8472B68F3578}"/>
    <cellStyle name="Currency 4" xfId="11" xr:uid="{C2D018F0-4C9A-AB4D-A1A7-BD47C048393F}"/>
    <cellStyle name="Normal" xfId="0" builtinId="0"/>
    <cellStyle name="Normal 2" xfId="9" xr:uid="{5F8D220A-B601-DB4F-B706-2CE57162534F}"/>
    <cellStyle name="Normal 2 2" xfId="3" xr:uid="{18880A5B-7E23-934A-805B-676D615CCA95}"/>
    <cellStyle name="Normal 3" xfId="4" xr:uid="{D6C633C2-E15B-534B-818C-E3D92801D43A}"/>
    <cellStyle name="Normal 4" xfId="10" xr:uid="{EE760B39-8D87-264D-83E2-404DFD8D5314}"/>
    <cellStyle name="Normal 5" xfId="7" xr:uid="{F9FE5294-0D70-ED47-9B07-D0E10A2DED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nckl/Library/Containers/com.microsoft.Excel/Data/Desktop/IPBT/Resource%20Allocation%20Fall%202019/Fall%202019_Consolidated_RequestsFINALFORC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lege Council"/>
      <sheetName val="IPBT Overview"/>
      <sheetName val="ASLR"/>
      <sheetName val="BCAT"/>
      <sheetName val="BHES"/>
      <sheetName val="CA"/>
      <sheetName val="E&amp;E"/>
      <sheetName val="IIS"/>
      <sheetName val="LA"/>
      <sheetName val="PE &amp; KNES combined"/>
      <sheetName val="PSME"/>
      <sheetName val="SSH"/>
      <sheetName val="Emergency Requests - All Divs"/>
      <sheetName val="PE &amp; KNES (reference only)"/>
      <sheetName val="Big Ticket - All Divisions"/>
    </sheetNames>
    <sheetDataSet>
      <sheetData sheetId="0"/>
      <sheetData sheetId="1"/>
      <sheetData sheetId="2"/>
      <sheetData sheetId="3">
        <row r="106">
          <cell r="M106">
            <v>81371</v>
          </cell>
          <cell r="Q106">
            <v>95750</v>
          </cell>
        </row>
      </sheetData>
      <sheetData sheetId="4">
        <row r="98">
          <cell r="M98">
            <v>112059</v>
          </cell>
          <cell r="Q98">
            <v>139900</v>
          </cell>
        </row>
      </sheetData>
      <sheetData sheetId="5">
        <row r="75">
          <cell r="M75">
            <v>60797.652499999997</v>
          </cell>
          <cell r="Q75">
            <v>67900</v>
          </cell>
        </row>
      </sheetData>
      <sheetData sheetId="6"/>
      <sheetData sheetId="7"/>
      <sheetData sheetId="8">
        <row r="22">
          <cell r="M22">
            <v>18970</v>
          </cell>
          <cell r="Q22">
            <v>13600</v>
          </cell>
        </row>
      </sheetData>
      <sheetData sheetId="9"/>
      <sheetData sheetId="10"/>
      <sheetData sheetId="11">
        <row r="36">
          <cell r="M36">
            <v>0</v>
          </cell>
          <cell r="Q36">
            <v>43750</v>
          </cell>
        </row>
      </sheetData>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FDEB7-BB08-2D45-9BD7-40768F9208AA}">
  <sheetPr>
    <pageSetUpPr fitToPage="1"/>
  </sheetPr>
  <dimension ref="B1:N38"/>
  <sheetViews>
    <sheetView tabSelected="1" zoomScale="110" zoomScaleNormal="110" workbookViewId="0">
      <selection activeCell="D24" sqref="D24"/>
    </sheetView>
  </sheetViews>
  <sheetFormatPr baseColWidth="10" defaultColWidth="11" defaultRowHeight="16"/>
  <cols>
    <col min="1" max="1" width="11" style="207"/>
    <col min="2" max="2" width="20.1640625" style="207" customWidth="1"/>
    <col min="3" max="4" width="17.5" style="207" customWidth="1"/>
    <col min="5" max="5" width="18.33203125" style="207" customWidth="1"/>
    <col min="6" max="7" width="20.83203125" style="207" customWidth="1"/>
    <col min="8" max="8" width="15.83203125" style="207" customWidth="1"/>
    <col min="9" max="9" width="23" style="207" customWidth="1"/>
    <col min="10" max="12" width="20.83203125" style="207" customWidth="1"/>
    <col min="13" max="16384" width="11" style="207"/>
  </cols>
  <sheetData>
    <row r="1" spans="2:14" s="206" customFormat="1" ht="29">
      <c r="B1" s="205" t="s">
        <v>1272</v>
      </c>
      <c r="C1" s="205"/>
      <c r="D1" s="205"/>
      <c r="E1" s="205"/>
      <c r="F1" s="205"/>
      <c r="G1" s="205"/>
      <c r="H1" s="205"/>
      <c r="I1" s="205"/>
      <c r="J1" s="205"/>
      <c r="K1" s="205"/>
      <c r="L1" s="205"/>
      <c r="M1" s="205"/>
    </row>
    <row r="2" spans="2:14" s="206" customFormat="1" ht="29">
      <c r="B2" s="205" t="s">
        <v>1413</v>
      </c>
      <c r="C2" s="205"/>
      <c r="D2" s="205"/>
      <c r="E2" s="205"/>
      <c r="F2" s="205"/>
      <c r="G2" s="205"/>
      <c r="H2" s="205"/>
      <c r="I2" s="205"/>
      <c r="J2" s="205"/>
      <c r="K2" s="205"/>
      <c r="L2" s="205"/>
    </row>
    <row r="3" spans="2:14">
      <c r="B3" s="778" t="s">
        <v>1270</v>
      </c>
      <c r="C3" s="778"/>
      <c r="D3" s="778"/>
      <c r="E3" s="778"/>
      <c r="F3" s="778"/>
      <c r="G3" s="778"/>
      <c r="H3" s="778"/>
      <c r="I3" s="778"/>
      <c r="J3" s="778"/>
      <c r="K3" s="778"/>
      <c r="L3" s="778"/>
    </row>
    <row r="4" spans="2:14" ht="34" customHeight="1" thickBot="1">
      <c r="B4" s="208"/>
      <c r="C4" s="208"/>
      <c r="D4" s="208"/>
      <c r="E4" s="208"/>
      <c r="F4" s="779"/>
      <c r="G4" s="779"/>
      <c r="H4" s="779"/>
      <c r="I4" s="779"/>
      <c r="J4" s="779"/>
      <c r="K4" s="208"/>
      <c r="L4" s="208"/>
    </row>
    <row r="5" spans="2:14">
      <c r="B5" s="209" t="s">
        <v>1252</v>
      </c>
      <c r="C5" s="210" t="s">
        <v>1253</v>
      </c>
      <c r="D5" s="211" t="s">
        <v>1416</v>
      </c>
      <c r="E5" s="235" t="s">
        <v>1271</v>
      </c>
      <c r="F5" s="212" t="s">
        <v>398</v>
      </c>
      <c r="G5" s="213" t="s">
        <v>398</v>
      </c>
      <c r="H5" s="665"/>
      <c r="J5"/>
      <c r="K5"/>
      <c r="L5"/>
      <c r="M5"/>
      <c r="N5"/>
    </row>
    <row r="6" spans="2:14" ht="17" thickBot="1">
      <c r="B6" s="214"/>
      <c r="C6" s="215" t="s">
        <v>398</v>
      </c>
      <c r="D6" s="216"/>
      <c r="E6" s="672"/>
      <c r="F6" s="666" t="s">
        <v>1415</v>
      </c>
      <c r="G6" s="662" t="s">
        <v>1414</v>
      </c>
      <c r="H6" s="667" t="s">
        <v>1418</v>
      </c>
      <c r="J6"/>
      <c r="K6"/>
      <c r="L6"/>
      <c r="M6"/>
      <c r="N6"/>
    </row>
    <row r="7" spans="2:14">
      <c r="B7" s="217" t="s">
        <v>1255</v>
      </c>
      <c r="C7" s="268">
        <v>54693</v>
      </c>
      <c r="D7" s="269">
        <v>38218</v>
      </c>
      <c r="E7" s="268">
        <v>16475</v>
      </c>
      <c r="F7" s="566" t="s">
        <v>398</v>
      </c>
      <c r="G7" s="663" t="s">
        <v>398</v>
      </c>
      <c r="H7" s="668">
        <v>16475</v>
      </c>
      <c r="J7"/>
      <c r="K7"/>
      <c r="L7"/>
      <c r="M7"/>
      <c r="N7"/>
    </row>
    <row r="8" spans="2:14">
      <c r="B8" s="217" t="s">
        <v>1219</v>
      </c>
      <c r="C8" s="269">
        <v>1363044</v>
      </c>
      <c r="D8" s="269">
        <v>823244</v>
      </c>
      <c r="E8" s="268">
        <v>50699</v>
      </c>
      <c r="F8" s="236">
        <v>50699</v>
      </c>
      <c r="G8" s="266">
        <v>164648</v>
      </c>
      <c r="H8" s="669"/>
      <c r="I8" s="231" t="s">
        <v>398</v>
      </c>
      <c r="J8"/>
      <c r="K8"/>
      <c r="L8"/>
      <c r="M8"/>
      <c r="N8"/>
    </row>
    <row r="9" spans="2:14">
      <c r="B9" s="217" t="s">
        <v>1256</v>
      </c>
      <c r="C9" s="270">
        <v>1286526.4951799999</v>
      </c>
      <c r="D9" s="270">
        <v>424356</v>
      </c>
      <c r="E9" s="268">
        <v>168492</v>
      </c>
      <c r="F9" s="236">
        <v>168492</v>
      </c>
      <c r="G9" s="266">
        <v>84871</v>
      </c>
      <c r="H9" s="669"/>
      <c r="I9" s="231" t="s">
        <v>398</v>
      </c>
      <c r="J9"/>
      <c r="K9"/>
      <c r="L9"/>
      <c r="M9"/>
      <c r="N9"/>
    </row>
    <row r="10" spans="2:14">
      <c r="B10" s="217" t="s">
        <v>1257</v>
      </c>
      <c r="C10" s="270">
        <v>351641</v>
      </c>
      <c r="D10" s="270">
        <v>62148</v>
      </c>
      <c r="E10" s="271">
        <v>51718</v>
      </c>
      <c r="F10" s="236">
        <v>44155</v>
      </c>
      <c r="G10" s="664">
        <v>12429</v>
      </c>
      <c r="H10" s="670">
        <v>7561</v>
      </c>
      <c r="J10"/>
      <c r="K10"/>
      <c r="L10"/>
      <c r="M10"/>
      <c r="N10"/>
    </row>
    <row r="11" spans="2:14">
      <c r="B11" s="217" t="s">
        <v>1258</v>
      </c>
      <c r="C11" s="270">
        <v>125340</v>
      </c>
      <c r="D11" s="270">
        <v>21672</v>
      </c>
      <c r="E11" s="268">
        <v>2616</v>
      </c>
      <c r="F11" s="566" t="s">
        <v>398</v>
      </c>
      <c r="G11" s="220"/>
      <c r="H11" s="670">
        <v>2616</v>
      </c>
      <c r="J11"/>
      <c r="K11"/>
      <c r="L11"/>
      <c r="M11"/>
      <c r="N11"/>
    </row>
    <row r="12" spans="2:14">
      <c r="B12" s="217" t="s">
        <v>1259</v>
      </c>
      <c r="C12" s="270">
        <v>182348</v>
      </c>
      <c r="D12" s="270">
        <v>0</v>
      </c>
      <c r="E12" s="268">
        <v>0</v>
      </c>
      <c r="F12" s="218"/>
      <c r="G12" s="220"/>
      <c r="H12" s="670">
        <v>0</v>
      </c>
      <c r="J12"/>
      <c r="K12"/>
      <c r="L12"/>
      <c r="M12"/>
      <c r="N12"/>
    </row>
    <row r="13" spans="2:14">
      <c r="B13" s="217" t="s">
        <v>1260</v>
      </c>
      <c r="C13" s="270">
        <v>242157</v>
      </c>
      <c r="D13" s="270">
        <v>17904</v>
      </c>
      <c r="E13" s="268">
        <v>142982</v>
      </c>
      <c r="F13" s="236">
        <v>9176</v>
      </c>
      <c r="G13" s="220"/>
      <c r="H13" s="670">
        <v>8728</v>
      </c>
      <c r="I13" s="219" t="s">
        <v>398</v>
      </c>
      <c r="J13"/>
      <c r="K13"/>
      <c r="L13"/>
      <c r="M13"/>
      <c r="N13"/>
    </row>
    <row r="14" spans="2:14">
      <c r="B14" s="217" t="s">
        <v>1261</v>
      </c>
      <c r="C14" s="270">
        <v>487964</v>
      </c>
      <c r="D14" s="661" t="s">
        <v>1417</v>
      </c>
      <c r="E14" s="268">
        <v>93337</v>
      </c>
      <c r="F14" s="566" t="s">
        <v>398</v>
      </c>
      <c r="G14" s="663" t="s">
        <v>398</v>
      </c>
      <c r="H14" s="670">
        <v>93337</v>
      </c>
      <c r="J14"/>
      <c r="K14"/>
      <c r="L14"/>
      <c r="M14"/>
      <c r="N14"/>
    </row>
    <row r="15" spans="2:14">
      <c r="B15" s="217" t="s">
        <v>1262</v>
      </c>
      <c r="C15" s="270">
        <v>169818</v>
      </c>
      <c r="D15" s="270">
        <v>32974</v>
      </c>
      <c r="E15" s="268">
        <v>52818</v>
      </c>
      <c r="F15" s="566" t="s">
        <v>325</v>
      </c>
      <c r="G15" s="663" t="s">
        <v>398</v>
      </c>
      <c r="H15" s="670">
        <v>52818</v>
      </c>
      <c r="J15"/>
      <c r="K15"/>
      <c r="L15"/>
      <c r="M15"/>
      <c r="N15"/>
    </row>
    <row r="16" spans="2:14">
      <c r="B16" s="217" t="s">
        <v>1263</v>
      </c>
      <c r="C16" s="270">
        <v>180008</v>
      </c>
      <c r="D16" s="270">
        <v>22598</v>
      </c>
      <c r="E16" s="268">
        <v>57906</v>
      </c>
      <c r="F16" s="236">
        <v>47006</v>
      </c>
      <c r="G16" s="266">
        <v>2259</v>
      </c>
      <c r="H16" s="670">
        <v>10900</v>
      </c>
      <c r="J16"/>
      <c r="K16"/>
      <c r="L16"/>
      <c r="M16"/>
      <c r="N16"/>
    </row>
    <row r="17" spans="2:14">
      <c r="B17" s="221" t="s">
        <v>83</v>
      </c>
      <c r="C17" s="268"/>
      <c r="D17" s="268"/>
      <c r="E17" s="268"/>
      <c r="F17" s="218" t="s">
        <v>398</v>
      </c>
      <c r="G17" s="220" t="s">
        <v>398</v>
      </c>
      <c r="H17" s="669"/>
      <c r="J17"/>
      <c r="K17"/>
      <c r="L17"/>
      <c r="M17"/>
      <c r="N17"/>
    </row>
    <row r="18" spans="2:14" ht="17" thickBot="1">
      <c r="B18" s="222" t="s">
        <v>1264</v>
      </c>
      <c r="C18" s="223">
        <f t="shared" ref="C18:D18" si="0">SUM(C7:C16)</f>
        <v>4443539.4951799996</v>
      </c>
      <c r="D18" s="223">
        <f t="shared" si="0"/>
        <v>1443114</v>
      </c>
      <c r="E18" s="223">
        <v>590037</v>
      </c>
      <c r="F18" s="225">
        <f>SUM(F7:F17)</f>
        <v>319528</v>
      </c>
      <c r="G18" s="224">
        <f>SUM(G7:G17)</f>
        <v>264207</v>
      </c>
      <c r="H18" s="671">
        <f>SUM(H7:H17)</f>
        <v>192435</v>
      </c>
      <c r="J18"/>
      <c r="K18"/>
      <c r="L18"/>
      <c r="M18"/>
      <c r="N18"/>
    </row>
    <row r="19" spans="2:14">
      <c r="G19" s="673">
        <f>SUM(F18:G18)</f>
        <v>583735</v>
      </c>
      <c r="H19"/>
    </row>
    <row r="20" spans="2:14">
      <c r="H20"/>
    </row>
    <row r="21" spans="2:14">
      <c r="B21" s="231" t="s">
        <v>1480</v>
      </c>
    </row>
    <row r="22" spans="2:14">
      <c r="B22"/>
      <c r="C22"/>
      <c r="D22"/>
      <c r="E22" s="232"/>
      <c r="F22"/>
      <c r="G22"/>
      <c r="H22"/>
      <c r="I22"/>
      <c r="J22"/>
      <c r="K22"/>
      <c r="L22"/>
      <c r="M22" s="226"/>
    </row>
    <row r="23" spans="2:14">
      <c r="B23"/>
      <c r="C23"/>
      <c r="D23"/>
      <c r="E23" s="227"/>
      <c r="F23"/>
      <c r="G23"/>
      <c r="H23"/>
      <c r="I23"/>
      <c r="J23"/>
      <c r="K23"/>
      <c r="L23"/>
      <c r="M23" s="226"/>
    </row>
    <row r="24" spans="2:14">
      <c r="B24"/>
      <c r="C24"/>
      <c r="D24"/>
      <c r="E24" s="233"/>
      <c r="F24"/>
      <c r="G24"/>
      <c r="H24"/>
      <c r="I24"/>
      <c r="J24"/>
      <c r="K24"/>
      <c r="L24"/>
      <c r="M24" s="226"/>
    </row>
    <row r="25" spans="2:14">
      <c r="B25"/>
      <c r="C25"/>
      <c r="D25"/>
      <c r="E25" s="234"/>
      <c r="F25"/>
      <c r="G25"/>
      <c r="H25"/>
      <c r="I25"/>
      <c r="J25"/>
      <c r="K25"/>
      <c r="L25"/>
      <c r="M25" s="226"/>
    </row>
    <row r="26" spans="2:14" ht="23" customHeight="1">
      <c r="B26"/>
      <c r="C26"/>
      <c r="D26"/>
      <c r="E26" s="227"/>
      <c r="F26"/>
      <c r="G26"/>
      <c r="H26"/>
      <c r="I26"/>
      <c r="J26"/>
      <c r="K26"/>
      <c r="L26"/>
      <c r="M26" s="226"/>
    </row>
    <row r="27" spans="2:14">
      <c r="B27"/>
      <c r="C27"/>
      <c r="D27"/>
      <c r="E27" s="227"/>
      <c r="F27"/>
      <c r="G27"/>
      <c r="H27"/>
      <c r="I27"/>
      <c r="J27"/>
      <c r="K27"/>
      <c r="L27"/>
      <c r="M27" s="226"/>
    </row>
    <row r="28" spans="2:14">
      <c r="B28"/>
      <c r="C28"/>
      <c r="D28"/>
      <c r="E28" s="227"/>
      <c r="F28"/>
      <c r="G28"/>
      <c r="H28"/>
      <c r="I28"/>
      <c r="J28"/>
      <c r="K28"/>
      <c r="L28"/>
      <c r="M28" s="226"/>
    </row>
    <row r="29" spans="2:14">
      <c r="B29" s="219"/>
      <c r="C29" s="219"/>
      <c r="D29" s="219"/>
      <c r="E29" s="219"/>
      <c r="F29"/>
      <c r="G29"/>
      <c r="H29"/>
      <c r="I29"/>
      <c r="J29"/>
      <c r="K29"/>
      <c r="L29"/>
    </row>
    <row r="30" spans="2:14">
      <c r="F30"/>
      <c r="G30"/>
      <c r="H30"/>
      <c r="I30"/>
      <c r="J30"/>
      <c r="K30"/>
      <c r="L30"/>
    </row>
    <row r="31" spans="2:14">
      <c r="F31"/>
      <c r="G31"/>
      <c r="H31"/>
      <c r="I31"/>
      <c r="J31"/>
      <c r="K31"/>
      <c r="L31"/>
    </row>
    <row r="32" spans="2:14">
      <c r="F32"/>
      <c r="G32"/>
      <c r="H32"/>
      <c r="I32"/>
      <c r="J32"/>
      <c r="K32"/>
      <c r="L32"/>
    </row>
    <row r="33" spans="2:12">
      <c r="F33"/>
      <c r="G33"/>
      <c r="H33"/>
      <c r="I33"/>
      <c r="J33"/>
      <c r="K33"/>
      <c r="L33"/>
    </row>
    <row r="34" spans="2:12">
      <c r="F34"/>
      <c r="G34"/>
      <c r="H34"/>
      <c r="I34"/>
      <c r="J34"/>
      <c r="K34"/>
      <c r="L34"/>
    </row>
    <row r="35" spans="2:12" hidden="1">
      <c r="F35" s="219" t="s">
        <v>1265</v>
      </c>
    </row>
    <row r="36" spans="2:12" hidden="1">
      <c r="C36" s="219" t="s">
        <v>1266</v>
      </c>
      <c r="D36" s="219" t="s">
        <v>1267</v>
      </c>
      <c r="E36" s="219"/>
      <c r="F36" s="219" t="s">
        <v>1268</v>
      </c>
      <c r="G36" s="219" t="s">
        <v>1269</v>
      </c>
      <c r="H36" s="219" t="s">
        <v>465</v>
      </c>
    </row>
    <row r="37" spans="2:12" hidden="1">
      <c r="B37" s="219" t="s">
        <v>1254</v>
      </c>
      <c r="C37" s="228">
        <f>[1]BCAT!M106+[1]BHES!M98+[1]CA!M75+[1]LA!M22+[1]SSH!M36</f>
        <v>273197.65249999997</v>
      </c>
      <c r="D37" s="229">
        <v>37150</v>
      </c>
      <c r="E37" s="229"/>
      <c r="F37" s="229" t="e">
        <f>C37+D37+#REF!</f>
        <v>#REF!</v>
      </c>
      <c r="G37" s="230" t="e">
        <f>[1]BCAT!Q106+[1]BHES!Q98+[1]CA!Q75+[1]LA!Q22+[1]SSH!Q36+D37+#REF!</f>
        <v>#REF!</v>
      </c>
      <c r="H37" s="229" t="e">
        <f>G37-F37</f>
        <v>#REF!</v>
      </c>
    </row>
    <row r="38" spans="2:12" hidden="1"/>
  </sheetData>
  <mergeCells count="1">
    <mergeCell ref="F4:J4"/>
  </mergeCells>
  <pageMargins left="0.7" right="0.7" top="0.75" bottom="0.75" header="0.3" footer="0.3"/>
  <pageSetup scale="58" orientation="landscape"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79A3B-E6B0-804A-A6D9-A282E5E960B9}">
  <dimension ref="A1:U32"/>
  <sheetViews>
    <sheetView zoomScaleNormal="100" workbookViewId="0">
      <selection activeCell="O28" sqref="O28"/>
    </sheetView>
  </sheetViews>
  <sheetFormatPr baseColWidth="10" defaultColWidth="8.83203125" defaultRowHeight="16"/>
  <cols>
    <col min="1" max="1" width="8.83203125" style="1"/>
    <col min="2" max="2" width="11.1640625" style="1" customWidth="1"/>
    <col min="3" max="3" width="13.6640625" style="1" customWidth="1"/>
    <col min="4" max="5" width="29.1640625" style="1" customWidth="1"/>
    <col min="6" max="6" width="8.83203125" style="1"/>
    <col min="7" max="8" width="8.83203125" style="9"/>
    <col min="9" max="9" width="9" style="9" bestFit="1" customWidth="1"/>
    <col min="10" max="10" width="10.1640625" style="1" customWidth="1"/>
    <col min="11" max="11" width="9" style="1" bestFit="1" customWidth="1"/>
    <col min="12" max="12" width="11.5" style="1" bestFit="1" customWidth="1"/>
    <col min="13" max="13" width="10.6640625" style="1" customWidth="1"/>
    <col min="14" max="14" width="8.83203125" style="1"/>
    <col min="15" max="15" width="14.6640625" style="1" customWidth="1"/>
    <col min="16" max="20" width="8.83203125" style="1"/>
    <col min="21" max="21" width="31.33203125" style="5" customWidth="1"/>
    <col min="22" max="259" width="8.83203125" style="1"/>
    <col min="260" max="261" width="29.1640625" style="1" customWidth="1"/>
    <col min="262" max="265" width="8.83203125" style="1"/>
    <col min="266" max="266" width="10.1640625" style="1" customWidth="1"/>
    <col min="267" max="267" width="8.83203125" style="1"/>
    <col min="268" max="268" width="10.5" style="1" bestFit="1" customWidth="1"/>
    <col min="269" max="269" width="10.6640625" style="1" customWidth="1"/>
    <col min="270" max="270" width="8.83203125" style="1"/>
    <col min="271" max="271" width="14.6640625" style="1" customWidth="1"/>
    <col min="272" max="276" width="8.83203125" style="1"/>
    <col min="277" max="277" width="31.33203125" style="1" customWidth="1"/>
    <col min="278" max="515" width="8.83203125" style="1"/>
    <col min="516" max="517" width="29.1640625" style="1" customWidth="1"/>
    <col min="518" max="521" width="8.83203125" style="1"/>
    <col min="522" max="522" width="10.1640625" style="1" customWidth="1"/>
    <col min="523" max="523" width="8.83203125" style="1"/>
    <col min="524" max="524" width="10.5" style="1" bestFit="1" customWidth="1"/>
    <col min="525" max="525" width="10.6640625" style="1" customWidth="1"/>
    <col min="526" max="526" width="8.83203125" style="1"/>
    <col min="527" max="527" width="14.6640625" style="1" customWidth="1"/>
    <col min="528" max="532" width="8.83203125" style="1"/>
    <col min="533" max="533" width="31.33203125" style="1" customWidth="1"/>
    <col min="534" max="771" width="8.83203125" style="1"/>
    <col min="772" max="773" width="29.1640625" style="1" customWidth="1"/>
    <col min="774" max="777" width="8.83203125" style="1"/>
    <col min="778" max="778" width="10.1640625" style="1" customWidth="1"/>
    <col min="779" max="779" width="8.83203125" style="1"/>
    <col min="780" max="780" width="10.5" style="1" bestFit="1" customWidth="1"/>
    <col min="781" max="781" width="10.6640625" style="1" customWidth="1"/>
    <col min="782" max="782" width="8.83203125" style="1"/>
    <col min="783" max="783" width="14.6640625" style="1" customWidth="1"/>
    <col min="784" max="788" width="8.83203125" style="1"/>
    <col min="789" max="789" width="31.33203125" style="1" customWidth="1"/>
    <col min="790" max="1027" width="8.83203125" style="1"/>
    <col min="1028" max="1029" width="29.1640625" style="1" customWidth="1"/>
    <col min="1030" max="1033" width="8.83203125" style="1"/>
    <col min="1034" max="1034" width="10.1640625" style="1" customWidth="1"/>
    <col min="1035" max="1035" width="8.83203125" style="1"/>
    <col min="1036" max="1036" width="10.5" style="1" bestFit="1" customWidth="1"/>
    <col min="1037" max="1037" width="10.6640625" style="1" customWidth="1"/>
    <col min="1038" max="1038" width="8.83203125" style="1"/>
    <col min="1039" max="1039" width="14.6640625" style="1" customWidth="1"/>
    <col min="1040" max="1044" width="8.83203125" style="1"/>
    <col min="1045" max="1045" width="31.33203125" style="1" customWidth="1"/>
    <col min="1046" max="1283" width="8.83203125" style="1"/>
    <col min="1284" max="1285" width="29.1640625" style="1" customWidth="1"/>
    <col min="1286" max="1289" width="8.83203125" style="1"/>
    <col min="1290" max="1290" width="10.1640625" style="1" customWidth="1"/>
    <col min="1291" max="1291" width="8.83203125" style="1"/>
    <col min="1292" max="1292" width="10.5" style="1" bestFit="1" customWidth="1"/>
    <col min="1293" max="1293" width="10.6640625" style="1" customWidth="1"/>
    <col min="1294" max="1294" width="8.83203125" style="1"/>
    <col min="1295" max="1295" width="14.6640625" style="1" customWidth="1"/>
    <col min="1296" max="1300" width="8.83203125" style="1"/>
    <col min="1301" max="1301" width="31.33203125" style="1" customWidth="1"/>
    <col min="1302" max="1539" width="8.83203125" style="1"/>
    <col min="1540" max="1541" width="29.1640625" style="1" customWidth="1"/>
    <col min="1542" max="1545" width="8.83203125" style="1"/>
    <col min="1546" max="1546" width="10.1640625" style="1" customWidth="1"/>
    <col min="1547" max="1547" width="8.83203125" style="1"/>
    <col min="1548" max="1548" width="10.5" style="1" bestFit="1" customWidth="1"/>
    <col min="1549" max="1549" width="10.6640625" style="1" customWidth="1"/>
    <col min="1550" max="1550" width="8.83203125" style="1"/>
    <col min="1551" max="1551" width="14.6640625" style="1" customWidth="1"/>
    <col min="1552" max="1556" width="8.83203125" style="1"/>
    <col min="1557" max="1557" width="31.33203125" style="1" customWidth="1"/>
    <col min="1558" max="1795" width="8.83203125" style="1"/>
    <col min="1796" max="1797" width="29.1640625" style="1" customWidth="1"/>
    <col min="1798" max="1801" width="8.83203125" style="1"/>
    <col min="1802" max="1802" width="10.1640625" style="1" customWidth="1"/>
    <col min="1803" max="1803" width="8.83203125" style="1"/>
    <col min="1804" max="1804" width="10.5" style="1" bestFit="1" customWidth="1"/>
    <col min="1805" max="1805" width="10.6640625" style="1" customWidth="1"/>
    <col min="1806" max="1806" width="8.83203125" style="1"/>
    <col min="1807" max="1807" width="14.6640625" style="1" customWidth="1"/>
    <col min="1808" max="1812" width="8.83203125" style="1"/>
    <col min="1813" max="1813" width="31.33203125" style="1" customWidth="1"/>
    <col min="1814" max="2051" width="8.83203125" style="1"/>
    <col min="2052" max="2053" width="29.1640625" style="1" customWidth="1"/>
    <col min="2054" max="2057" width="8.83203125" style="1"/>
    <col min="2058" max="2058" width="10.1640625" style="1" customWidth="1"/>
    <col min="2059" max="2059" width="8.83203125" style="1"/>
    <col min="2060" max="2060" width="10.5" style="1" bestFit="1" customWidth="1"/>
    <col min="2061" max="2061" width="10.6640625" style="1" customWidth="1"/>
    <col min="2062" max="2062" width="8.83203125" style="1"/>
    <col min="2063" max="2063" width="14.6640625" style="1" customWidth="1"/>
    <col min="2064" max="2068" width="8.83203125" style="1"/>
    <col min="2069" max="2069" width="31.33203125" style="1" customWidth="1"/>
    <col min="2070" max="2307" width="8.83203125" style="1"/>
    <col min="2308" max="2309" width="29.1640625" style="1" customWidth="1"/>
    <col min="2310" max="2313" width="8.83203125" style="1"/>
    <col min="2314" max="2314" width="10.1640625" style="1" customWidth="1"/>
    <col min="2315" max="2315" width="8.83203125" style="1"/>
    <col min="2316" max="2316" width="10.5" style="1" bestFit="1" customWidth="1"/>
    <col min="2317" max="2317" width="10.6640625" style="1" customWidth="1"/>
    <col min="2318" max="2318" width="8.83203125" style="1"/>
    <col min="2319" max="2319" width="14.6640625" style="1" customWidth="1"/>
    <col min="2320" max="2324" width="8.83203125" style="1"/>
    <col min="2325" max="2325" width="31.33203125" style="1" customWidth="1"/>
    <col min="2326" max="2563" width="8.83203125" style="1"/>
    <col min="2564" max="2565" width="29.1640625" style="1" customWidth="1"/>
    <col min="2566" max="2569" width="8.83203125" style="1"/>
    <col min="2570" max="2570" width="10.1640625" style="1" customWidth="1"/>
    <col min="2571" max="2571" width="8.83203125" style="1"/>
    <col min="2572" max="2572" width="10.5" style="1" bestFit="1" customWidth="1"/>
    <col min="2573" max="2573" width="10.6640625" style="1" customWidth="1"/>
    <col min="2574" max="2574" width="8.83203125" style="1"/>
    <col min="2575" max="2575" width="14.6640625" style="1" customWidth="1"/>
    <col min="2576" max="2580" width="8.83203125" style="1"/>
    <col min="2581" max="2581" width="31.33203125" style="1" customWidth="1"/>
    <col min="2582" max="2819" width="8.83203125" style="1"/>
    <col min="2820" max="2821" width="29.1640625" style="1" customWidth="1"/>
    <col min="2822" max="2825" width="8.83203125" style="1"/>
    <col min="2826" max="2826" width="10.1640625" style="1" customWidth="1"/>
    <col min="2827" max="2827" width="8.83203125" style="1"/>
    <col min="2828" max="2828" width="10.5" style="1" bestFit="1" customWidth="1"/>
    <col min="2829" max="2829" width="10.6640625" style="1" customWidth="1"/>
    <col min="2830" max="2830" width="8.83203125" style="1"/>
    <col min="2831" max="2831" width="14.6640625" style="1" customWidth="1"/>
    <col min="2832" max="2836" width="8.83203125" style="1"/>
    <col min="2837" max="2837" width="31.33203125" style="1" customWidth="1"/>
    <col min="2838" max="3075" width="8.83203125" style="1"/>
    <col min="3076" max="3077" width="29.1640625" style="1" customWidth="1"/>
    <col min="3078" max="3081" width="8.83203125" style="1"/>
    <col min="3082" max="3082" width="10.1640625" style="1" customWidth="1"/>
    <col min="3083" max="3083" width="8.83203125" style="1"/>
    <col min="3084" max="3084" width="10.5" style="1" bestFit="1" customWidth="1"/>
    <col min="3085" max="3085" width="10.6640625" style="1" customWidth="1"/>
    <col min="3086" max="3086" width="8.83203125" style="1"/>
    <col min="3087" max="3087" width="14.6640625" style="1" customWidth="1"/>
    <col min="3088" max="3092" width="8.83203125" style="1"/>
    <col min="3093" max="3093" width="31.33203125" style="1" customWidth="1"/>
    <col min="3094" max="3331" width="8.83203125" style="1"/>
    <col min="3332" max="3333" width="29.1640625" style="1" customWidth="1"/>
    <col min="3334" max="3337" width="8.83203125" style="1"/>
    <col min="3338" max="3338" width="10.1640625" style="1" customWidth="1"/>
    <col min="3339" max="3339" width="8.83203125" style="1"/>
    <col min="3340" max="3340" width="10.5" style="1" bestFit="1" customWidth="1"/>
    <col min="3341" max="3341" width="10.6640625" style="1" customWidth="1"/>
    <col min="3342" max="3342" width="8.83203125" style="1"/>
    <col min="3343" max="3343" width="14.6640625" style="1" customWidth="1"/>
    <col min="3344" max="3348" width="8.83203125" style="1"/>
    <col min="3349" max="3349" width="31.33203125" style="1" customWidth="1"/>
    <col min="3350" max="3587" width="8.83203125" style="1"/>
    <col min="3588" max="3589" width="29.1640625" style="1" customWidth="1"/>
    <col min="3590" max="3593" width="8.83203125" style="1"/>
    <col min="3594" max="3594" width="10.1640625" style="1" customWidth="1"/>
    <col min="3595" max="3595" width="8.83203125" style="1"/>
    <col min="3596" max="3596" width="10.5" style="1" bestFit="1" customWidth="1"/>
    <col min="3597" max="3597" width="10.6640625" style="1" customWidth="1"/>
    <col min="3598" max="3598" width="8.83203125" style="1"/>
    <col min="3599" max="3599" width="14.6640625" style="1" customWidth="1"/>
    <col min="3600" max="3604" width="8.83203125" style="1"/>
    <col min="3605" max="3605" width="31.33203125" style="1" customWidth="1"/>
    <col min="3606" max="3843" width="8.83203125" style="1"/>
    <col min="3844" max="3845" width="29.1640625" style="1" customWidth="1"/>
    <col min="3846" max="3849" width="8.83203125" style="1"/>
    <col min="3850" max="3850" width="10.1640625" style="1" customWidth="1"/>
    <col min="3851" max="3851" width="8.83203125" style="1"/>
    <col min="3852" max="3852" width="10.5" style="1" bestFit="1" customWidth="1"/>
    <col min="3853" max="3853" width="10.6640625" style="1" customWidth="1"/>
    <col min="3854" max="3854" width="8.83203125" style="1"/>
    <col min="3855" max="3855" width="14.6640625" style="1" customWidth="1"/>
    <col min="3856" max="3860" width="8.83203125" style="1"/>
    <col min="3861" max="3861" width="31.33203125" style="1" customWidth="1"/>
    <col min="3862" max="4099" width="8.83203125" style="1"/>
    <col min="4100" max="4101" width="29.1640625" style="1" customWidth="1"/>
    <col min="4102" max="4105" width="8.83203125" style="1"/>
    <col min="4106" max="4106" width="10.1640625" style="1" customWidth="1"/>
    <col min="4107" max="4107" width="8.83203125" style="1"/>
    <col min="4108" max="4108" width="10.5" style="1" bestFit="1" customWidth="1"/>
    <col min="4109" max="4109" width="10.6640625" style="1" customWidth="1"/>
    <col min="4110" max="4110" width="8.83203125" style="1"/>
    <col min="4111" max="4111" width="14.6640625" style="1" customWidth="1"/>
    <col min="4112" max="4116" width="8.83203125" style="1"/>
    <col min="4117" max="4117" width="31.33203125" style="1" customWidth="1"/>
    <col min="4118" max="4355" width="8.83203125" style="1"/>
    <col min="4356" max="4357" width="29.1640625" style="1" customWidth="1"/>
    <col min="4358" max="4361" width="8.83203125" style="1"/>
    <col min="4362" max="4362" width="10.1640625" style="1" customWidth="1"/>
    <col min="4363" max="4363" width="8.83203125" style="1"/>
    <col min="4364" max="4364" width="10.5" style="1" bestFit="1" customWidth="1"/>
    <col min="4365" max="4365" width="10.6640625" style="1" customWidth="1"/>
    <col min="4366" max="4366" width="8.83203125" style="1"/>
    <col min="4367" max="4367" width="14.6640625" style="1" customWidth="1"/>
    <col min="4368" max="4372" width="8.83203125" style="1"/>
    <col min="4373" max="4373" width="31.33203125" style="1" customWidth="1"/>
    <col min="4374" max="4611" width="8.83203125" style="1"/>
    <col min="4612" max="4613" width="29.1640625" style="1" customWidth="1"/>
    <col min="4614" max="4617" width="8.83203125" style="1"/>
    <col min="4618" max="4618" width="10.1640625" style="1" customWidth="1"/>
    <col min="4619" max="4619" width="8.83203125" style="1"/>
    <col min="4620" max="4620" width="10.5" style="1" bestFit="1" customWidth="1"/>
    <col min="4621" max="4621" width="10.6640625" style="1" customWidth="1"/>
    <col min="4622" max="4622" width="8.83203125" style="1"/>
    <col min="4623" max="4623" width="14.6640625" style="1" customWidth="1"/>
    <col min="4624" max="4628" width="8.83203125" style="1"/>
    <col min="4629" max="4629" width="31.33203125" style="1" customWidth="1"/>
    <col min="4630" max="4867" width="8.83203125" style="1"/>
    <col min="4868" max="4869" width="29.1640625" style="1" customWidth="1"/>
    <col min="4870" max="4873" width="8.83203125" style="1"/>
    <col min="4874" max="4874" width="10.1640625" style="1" customWidth="1"/>
    <col min="4875" max="4875" width="8.83203125" style="1"/>
    <col min="4876" max="4876" width="10.5" style="1" bestFit="1" customWidth="1"/>
    <col min="4877" max="4877" width="10.6640625" style="1" customWidth="1"/>
    <col min="4878" max="4878" width="8.83203125" style="1"/>
    <col min="4879" max="4879" width="14.6640625" style="1" customWidth="1"/>
    <col min="4880" max="4884" width="8.83203125" style="1"/>
    <col min="4885" max="4885" width="31.33203125" style="1" customWidth="1"/>
    <col min="4886" max="5123" width="8.83203125" style="1"/>
    <col min="5124" max="5125" width="29.1640625" style="1" customWidth="1"/>
    <col min="5126" max="5129" width="8.83203125" style="1"/>
    <col min="5130" max="5130" width="10.1640625" style="1" customWidth="1"/>
    <col min="5131" max="5131" width="8.83203125" style="1"/>
    <col min="5132" max="5132" width="10.5" style="1" bestFit="1" customWidth="1"/>
    <col min="5133" max="5133" width="10.6640625" style="1" customWidth="1"/>
    <col min="5134" max="5134" width="8.83203125" style="1"/>
    <col min="5135" max="5135" width="14.6640625" style="1" customWidth="1"/>
    <col min="5136" max="5140" width="8.83203125" style="1"/>
    <col min="5141" max="5141" width="31.33203125" style="1" customWidth="1"/>
    <col min="5142" max="5379" width="8.83203125" style="1"/>
    <col min="5380" max="5381" width="29.1640625" style="1" customWidth="1"/>
    <col min="5382" max="5385" width="8.83203125" style="1"/>
    <col min="5386" max="5386" width="10.1640625" style="1" customWidth="1"/>
    <col min="5387" max="5387" width="8.83203125" style="1"/>
    <col min="5388" max="5388" width="10.5" style="1" bestFit="1" customWidth="1"/>
    <col min="5389" max="5389" width="10.6640625" style="1" customWidth="1"/>
    <col min="5390" max="5390" width="8.83203125" style="1"/>
    <col min="5391" max="5391" width="14.6640625" style="1" customWidth="1"/>
    <col min="5392" max="5396" width="8.83203125" style="1"/>
    <col min="5397" max="5397" width="31.33203125" style="1" customWidth="1"/>
    <col min="5398" max="5635" width="8.83203125" style="1"/>
    <col min="5636" max="5637" width="29.1640625" style="1" customWidth="1"/>
    <col min="5638" max="5641" width="8.83203125" style="1"/>
    <col min="5642" max="5642" width="10.1640625" style="1" customWidth="1"/>
    <col min="5643" max="5643" width="8.83203125" style="1"/>
    <col min="5644" max="5644" width="10.5" style="1" bestFit="1" customWidth="1"/>
    <col min="5645" max="5645" width="10.6640625" style="1" customWidth="1"/>
    <col min="5646" max="5646" width="8.83203125" style="1"/>
    <col min="5647" max="5647" width="14.6640625" style="1" customWidth="1"/>
    <col min="5648" max="5652" width="8.83203125" style="1"/>
    <col min="5653" max="5653" width="31.33203125" style="1" customWidth="1"/>
    <col min="5654" max="5891" width="8.83203125" style="1"/>
    <col min="5892" max="5893" width="29.1640625" style="1" customWidth="1"/>
    <col min="5894" max="5897" width="8.83203125" style="1"/>
    <col min="5898" max="5898" width="10.1640625" style="1" customWidth="1"/>
    <col min="5899" max="5899" width="8.83203125" style="1"/>
    <col min="5900" max="5900" width="10.5" style="1" bestFit="1" customWidth="1"/>
    <col min="5901" max="5901" width="10.6640625" style="1" customWidth="1"/>
    <col min="5902" max="5902" width="8.83203125" style="1"/>
    <col min="5903" max="5903" width="14.6640625" style="1" customWidth="1"/>
    <col min="5904" max="5908" width="8.83203125" style="1"/>
    <col min="5909" max="5909" width="31.33203125" style="1" customWidth="1"/>
    <col min="5910" max="6147" width="8.83203125" style="1"/>
    <col min="6148" max="6149" width="29.1640625" style="1" customWidth="1"/>
    <col min="6150" max="6153" width="8.83203125" style="1"/>
    <col min="6154" max="6154" width="10.1640625" style="1" customWidth="1"/>
    <col min="6155" max="6155" width="8.83203125" style="1"/>
    <col min="6156" max="6156" width="10.5" style="1" bestFit="1" customWidth="1"/>
    <col min="6157" max="6157" width="10.6640625" style="1" customWidth="1"/>
    <col min="6158" max="6158" width="8.83203125" style="1"/>
    <col min="6159" max="6159" width="14.6640625" style="1" customWidth="1"/>
    <col min="6160" max="6164" width="8.83203125" style="1"/>
    <col min="6165" max="6165" width="31.33203125" style="1" customWidth="1"/>
    <col min="6166" max="6403" width="8.83203125" style="1"/>
    <col min="6404" max="6405" width="29.1640625" style="1" customWidth="1"/>
    <col min="6406" max="6409" width="8.83203125" style="1"/>
    <col min="6410" max="6410" width="10.1640625" style="1" customWidth="1"/>
    <col min="6411" max="6411" width="8.83203125" style="1"/>
    <col min="6412" max="6412" width="10.5" style="1" bestFit="1" customWidth="1"/>
    <col min="6413" max="6413" width="10.6640625" style="1" customWidth="1"/>
    <col min="6414" max="6414" width="8.83203125" style="1"/>
    <col min="6415" max="6415" width="14.6640625" style="1" customWidth="1"/>
    <col min="6416" max="6420" width="8.83203125" style="1"/>
    <col min="6421" max="6421" width="31.33203125" style="1" customWidth="1"/>
    <col min="6422" max="6659" width="8.83203125" style="1"/>
    <col min="6660" max="6661" width="29.1640625" style="1" customWidth="1"/>
    <col min="6662" max="6665" width="8.83203125" style="1"/>
    <col min="6666" max="6666" width="10.1640625" style="1" customWidth="1"/>
    <col min="6667" max="6667" width="8.83203125" style="1"/>
    <col min="6668" max="6668" width="10.5" style="1" bestFit="1" customWidth="1"/>
    <col min="6669" max="6669" width="10.6640625" style="1" customWidth="1"/>
    <col min="6670" max="6670" width="8.83203125" style="1"/>
    <col min="6671" max="6671" width="14.6640625" style="1" customWidth="1"/>
    <col min="6672" max="6676" width="8.83203125" style="1"/>
    <col min="6677" max="6677" width="31.33203125" style="1" customWidth="1"/>
    <col min="6678" max="6915" width="8.83203125" style="1"/>
    <col min="6916" max="6917" width="29.1640625" style="1" customWidth="1"/>
    <col min="6918" max="6921" width="8.83203125" style="1"/>
    <col min="6922" max="6922" width="10.1640625" style="1" customWidth="1"/>
    <col min="6923" max="6923" width="8.83203125" style="1"/>
    <col min="6924" max="6924" width="10.5" style="1" bestFit="1" customWidth="1"/>
    <col min="6925" max="6925" width="10.6640625" style="1" customWidth="1"/>
    <col min="6926" max="6926" width="8.83203125" style="1"/>
    <col min="6927" max="6927" width="14.6640625" style="1" customWidth="1"/>
    <col min="6928" max="6932" width="8.83203125" style="1"/>
    <col min="6933" max="6933" width="31.33203125" style="1" customWidth="1"/>
    <col min="6934" max="7171" width="8.83203125" style="1"/>
    <col min="7172" max="7173" width="29.1640625" style="1" customWidth="1"/>
    <col min="7174" max="7177" width="8.83203125" style="1"/>
    <col min="7178" max="7178" width="10.1640625" style="1" customWidth="1"/>
    <col min="7179" max="7179" width="8.83203125" style="1"/>
    <col min="7180" max="7180" width="10.5" style="1" bestFit="1" customWidth="1"/>
    <col min="7181" max="7181" width="10.6640625" style="1" customWidth="1"/>
    <col min="7182" max="7182" width="8.83203125" style="1"/>
    <col min="7183" max="7183" width="14.6640625" style="1" customWidth="1"/>
    <col min="7184" max="7188" width="8.83203125" style="1"/>
    <col min="7189" max="7189" width="31.33203125" style="1" customWidth="1"/>
    <col min="7190" max="7427" width="8.83203125" style="1"/>
    <col min="7428" max="7429" width="29.1640625" style="1" customWidth="1"/>
    <col min="7430" max="7433" width="8.83203125" style="1"/>
    <col min="7434" max="7434" width="10.1640625" style="1" customWidth="1"/>
    <col min="7435" max="7435" width="8.83203125" style="1"/>
    <col min="7436" max="7436" width="10.5" style="1" bestFit="1" customWidth="1"/>
    <col min="7437" max="7437" width="10.6640625" style="1" customWidth="1"/>
    <col min="7438" max="7438" width="8.83203125" style="1"/>
    <col min="7439" max="7439" width="14.6640625" style="1" customWidth="1"/>
    <col min="7440" max="7444" width="8.83203125" style="1"/>
    <col min="7445" max="7445" width="31.33203125" style="1" customWidth="1"/>
    <col min="7446" max="7683" width="8.83203125" style="1"/>
    <col min="7684" max="7685" width="29.1640625" style="1" customWidth="1"/>
    <col min="7686" max="7689" width="8.83203125" style="1"/>
    <col min="7690" max="7690" width="10.1640625" style="1" customWidth="1"/>
    <col min="7691" max="7691" width="8.83203125" style="1"/>
    <col min="7692" max="7692" width="10.5" style="1" bestFit="1" customWidth="1"/>
    <col min="7693" max="7693" width="10.6640625" style="1" customWidth="1"/>
    <col min="7694" max="7694" width="8.83203125" style="1"/>
    <col min="7695" max="7695" width="14.6640625" style="1" customWidth="1"/>
    <col min="7696" max="7700" width="8.83203125" style="1"/>
    <col min="7701" max="7701" width="31.33203125" style="1" customWidth="1"/>
    <col min="7702" max="7939" width="8.83203125" style="1"/>
    <col min="7940" max="7941" width="29.1640625" style="1" customWidth="1"/>
    <col min="7942" max="7945" width="8.83203125" style="1"/>
    <col min="7946" max="7946" width="10.1640625" style="1" customWidth="1"/>
    <col min="7947" max="7947" width="8.83203125" style="1"/>
    <col min="7948" max="7948" width="10.5" style="1" bestFit="1" customWidth="1"/>
    <col min="7949" max="7949" width="10.6640625" style="1" customWidth="1"/>
    <col min="7950" max="7950" width="8.83203125" style="1"/>
    <col min="7951" max="7951" width="14.6640625" style="1" customWidth="1"/>
    <col min="7952" max="7956" width="8.83203125" style="1"/>
    <col min="7957" max="7957" width="31.33203125" style="1" customWidth="1"/>
    <col min="7958" max="8195" width="8.83203125" style="1"/>
    <col min="8196" max="8197" width="29.1640625" style="1" customWidth="1"/>
    <col min="8198" max="8201" width="8.83203125" style="1"/>
    <col min="8202" max="8202" width="10.1640625" style="1" customWidth="1"/>
    <col min="8203" max="8203" width="8.83203125" style="1"/>
    <col min="8204" max="8204" width="10.5" style="1" bestFit="1" customWidth="1"/>
    <col min="8205" max="8205" width="10.6640625" style="1" customWidth="1"/>
    <col min="8206" max="8206" width="8.83203125" style="1"/>
    <col min="8207" max="8207" width="14.6640625" style="1" customWidth="1"/>
    <col min="8208" max="8212" width="8.83203125" style="1"/>
    <col min="8213" max="8213" width="31.33203125" style="1" customWidth="1"/>
    <col min="8214" max="8451" width="8.83203125" style="1"/>
    <col min="8452" max="8453" width="29.1640625" style="1" customWidth="1"/>
    <col min="8454" max="8457" width="8.83203125" style="1"/>
    <col min="8458" max="8458" width="10.1640625" style="1" customWidth="1"/>
    <col min="8459" max="8459" width="8.83203125" style="1"/>
    <col min="8460" max="8460" width="10.5" style="1" bestFit="1" customWidth="1"/>
    <col min="8461" max="8461" width="10.6640625" style="1" customWidth="1"/>
    <col min="8462" max="8462" width="8.83203125" style="1"/>
    <col min="8463" max="8463" width="14.6640625" style="1" customWidth="1"/>
    <col min="8464" max="8468" width="8.83203125" style="1"/>
    <col min="8469" max="8469" width="31.33203125" style="1" customWidth="1"/>
    <col min="8470" max="8707" width="8.83203125" style="1"/>
    <col min="8708" max="8709" width="29.1640625" style="1" customWidth="1"/>
    <col min="8710" max="8713" width="8.83203125" style="1"/>
    <col min="8714" max="8714" width="10.1640625" style="1" customWidth="1"/>
    <col min="8715" max="8715" width="8.83203125" style="1"/>
    <col min="8716" max="8716" width="10.5" style="1" bestFit="1" customWidth="1"/>
    <col min="8717" max="8717" width="10.6640625" style="1" customWidth="1"/>
    <col min="8718" max="8718" width="8.83203125" style="1"/>
    <col min="8719" max="8719" width="14.6640625" style="1" customWidth="1"/>
    <col min="8720" max="8724" width="8.83203125" style="1"/>
    <col min="8725" max="8725" width="31.33203125" style="1" customWidth="1"/>
    <col min="8726" max="8963" width="8.83203125" style="1"/>
    <col min="8964" max="8965" width="29.1640625" style="1" customWidth="1"/>
    <col min="8966" max="8969" width="8.83203125" style="1"/>
    <col min="8970" max="8970" width="10.1640625" style="1" customWidth="1"/>
    <col min="8971" max="8971" width="8.83203125" style="1"/>
    <col min="8972" max="8972" width="10.5" style="1" bestFit="1" customWidth="1"/>
    <col min="8973" max="8973" width="10.6640625" style="1" customWidth="1"/>
    <col min="8974" max="8974" width="8.83203125" style="1"/>
    <col min="8975" max="8975" width="14.6640625" style="1" customWidth="1"/>
    <col min="8976" max="8980" width="8.83203125" style="1"/>
    <col min="8981" max="8981" width="31.33203125" style="1" customWidth="1"/>
    <col min="8982" max="9219" width="8.83203125" style="1"/>
    <col min="9220" max="9221" width="29.1640625" style="1" customWidth="1"/>
    <col min="9222" max="9225" width="8.83203125" style="1"/>
    <col min="9226" max="9226" width="10.1640625" style="1" customWidth="1"/>
    <col min="9227" max="9227" width="8.83203125" style="1"/>
    <col min="9228" max="9228" width="10.5" style="1" bestFit="1" customWidth="1"/>
    <col min="9229" max="9229" width="10.6640625" style="1" customWidth="1"/>
    <col min="9230" max="9230" width="8.83203125" style="1"/>
    <col min="9231" max="9231" width="14.6640625" style="1" customWidth="1"/>
    <col min="9232" max="9236" width="8.83203125" style="1"/>
    <col min="9237" max="9237" width="31.33203125" style="1" customWidth="1"/>
    <col min="9238" max="9475" width="8.83203125" style="1"/>
    <col min="9476" max="9477" width="29.1640625" style="1" customWidth="1"/>
    <col min="9478" max="9481" width="8.83203125" style="1"/>
    <col min="9482" max="9482" width="10.1640625" style="1" customWidth="1"/>
    <col min="9483" max="9483" width="8.83203125" style="1"/>
    <col min="9484" max="9484" width="10.5" style="1" bestFit="1" customWidth="1"/>
    <col min="9485" max="9485" width="10.6640625" style="1" customWidth="1"/>
    <col min="9486" max="9486" width="8.83203125" style="1"/>
    <col min="9487" max="9487" width="14.6640625" style="1" customWidth="1"/>
    <col min="9488" max="9492" width="8.83203125" style="1"/>
    <col min="9493" max="9493" width="31.33203125" style="1" customWidth="1"/>
    <col min="9494" max="9731" width="8.83203125" style="1"/>
    <col min="9732" max="9733" width="29.1640625" style="1" customWidth="1"/>
    <col min="9734" max="9737" width="8.83203125" style="1"/>
    <col min="9738" max="9738" width="10.1640625" style="1" customWidth="1"/>
    <col min="9739" max="9739" width="8.83203125" style="1"/>
    <col min="9740" max="9740" width="10.5" style="1" bestFit="1" customWidth="1"/>
    <col min="9741" max="9741" width="10.6640625" style="1" customWidth="1"/>
    <col min="9742" max="9742" width="8.83203125" style="1"/>
    <col min="9743" max="9743" width="14.6640625" style="1" customWidth="1"/>
    <col min="9744" max="9748" width="8.83203125" style="1"/>
    <col min="9749" max="9749" width="31.33203125" style="1" customWidth="1"/>
    <col min="9750" max="9987" width="8.83203125" style="1"/>
    <col min="9988" max="9989" width="29.1640625" style="1" customWidth="1"/>
    <col min="9990" max="9993" width="8.83203125" style="1"/>
    <col min="9994" max="9994" width="10.1640625" style="1" customWidth="1"/>
    <col min="9995" max="9995" width="8.83203125" style="1"/>
    <col min="9996" max="9996" width="10.5" style="1" bestFit="1" customWidth="1"/>
    <col min="9997" max="9997" width="10.6640625" style="1" customWidth="1"/>
    <col min="9998" max="9998" width="8.83203125" style="1"/>
    <col min="9999" max="9999" width="14.6640625" style="1" customWidth="1"/>
    <col min="10000" max="10004" width="8.83203125" style="1"/>
    <col min="10005" max="10005" width="31.33203125" style="1" customWidth="1"/>
    <col min="10006" max="10243" width="8.83203125" style="1"/>
    <col min="10244" max="10245" width="29.1640625" style="1" customWidth="1"/>
    <col min="10246" max="10249" width="8.83203125" style="1"/>
    <col min="10250" max="10250" width="10.1640625" style="1" customWidth="1"/>
    <col min="10251" max="10251" width="8.83203125" style="1"/>
    <col min="10252" max="10252" width="10.5" style="1" bestFit="1" customWidth="1"/>
    <col min="10253" max="10253" width="10.6640625" style="1" customWidth="1"/>
    <col min="10254" max="10254" width="8.83203125" style="1"/>
    <col min="10255" max="10255" width="14.6640625" style="1" customWidth="1"/>
    <col min="10256" max="10260" width="8.83203125" style="1"/>
    <col min="10261" max="10261" width="31.33203125" style="1" customWidth="1"/>
    <col min="10262" max="10499" width="8.83203125" style="1"/>
    <col min="10500" max="10501" width="29.1640625" style="1" customWidth="1"/>
    <col min="10502" max="10505" width="8.83203125" style="1"/>
    <col min="10506" max="10506" width="10.1640625" style="1" customWidth="1"/>
    <col min="10507" max="10507" width="8.83203125" style="1"/>
    <col min="10508" max="10508" width="10.5" style="1" bestFit="1" customWidth="1"/>
    <col min="10509" max="10509" width="10.6640625" style="1" customWidth="1"/>
    <col min="10510" max="10510" width="8.83203125" style="1"/>
    <col min="10511" max="10511" width="14.6640625" style="1" customWidth="1"/>
    <col min="10512" max="10516" width="8.83203125" style="1"/>
    <col min="10517" max="10517" width="31.33203125" style="1" customWidth="1"/>
    <col min="10518" max="10755" width="8.83203125" style="1"/>
    <col min="10756" max="10757" width="29.1640625" style="1" customWidth="1"/>
    <col min="10758" max="10761" width="8.83203125" style="1"/>
    <col min="10762" max="10762" width="10.1640625" style="1" customWidth="1"/>
    <col min="10763" max="10763" width="8.83203125" style="1"/>
    <col min="10764" max="10764" width="10.5" style="1" bestFit="1" customWidth="1"/>
    <col min="10765" max="10765" width="10.6640625" style="1" customWidth="1"/>
    <col min="10766" max="10766" width="8.83203125" style="1"/>
    <col min="10767" max="10767" width="14.6640625" style="1" customWidth="1"/>
    <col min="10768" max="10772" width="8.83203125" style="1"/>
    <col min="10773" max="10773" width="31.33203125" style="1" customWidth="1"/>
    <col min="10774" max="11011" width="8.83203125" style="1"/>
    <col min="11012" max="11013" width="29.1640625" style="1" customWidth="1"/>
    <col min="11014" max="11017" width="8.83203125" style="1"/>
    <col min="11018" max="11018" width="10.1640625" style="1" customWidth="1"/>
    <col min="11019" max="11019" width="8.83203125" style="1"/>
    <col min="11020" max="11020" width="10.5" style="1" bestFit="1" customWidth="1"/>
    <col min="11021" max="11021" width="10.6640625" style="1" customWidth="1"/>
    <col min="11022" max="11022" width="8.83203125" style="1"/>
    <col min="11023" max="11023" width="14.6640625" style="1" customWidth="1"/>
    <col min="11024" max="11028" width="8.83203125" style="1"/>
    <col min="11029" max="11029" width="31.33203125" style="1" customWidth="1"/>
    <col min="11030" max="11267" width="8.83203125" style="1"/>
    <col min="11268" max="11269" width="29.1640625" style="1" customWidth="1"/>
    <col min="11270" max="11273" width="8.83203125" style="1"/>
    <col min="11274" max="11274" width="10.1640625" style="1" customWidth="1"/>
    <col min="11275" max="11275" width="8.83203125" style="1"/>
    <col min="11276" max="11276" width="10.5" style="1" bestFit="1" customWidth="1"/>
    <col min="11277" max="11277" width="10.6640625" style="1" customWidth="1"/>
    <col min="11278" max="11278" width="8.83203125" style="1"/>
    <col min="11279" max="11279" width="14.6640625" style="1" customWidth="1"/>
    <col min="11280" max="11284" width="8.83203125" style="1"/>
    <col min="11285" max="11285" width="31.33203125" style="1" customWidth="1"/>
    <col min="11286" max="11523" width="8.83203125" style="1"/>
    <col min="11524" max="11525" width="29.1640625" style="1" customWidth="1"/>
    <col min="11526" max="11529" width="8.83203125" style="1"/>
    <col min="11530" max="11530" width="10.1640625" style="1" customWidth="1"/>
    <col min="11531" max="11531" width="8.83203125" style="1"/>
    <col min="11532" max="11532" width="10.5" style="1" bestFit="1" customWidth="1"/>
    <col min="11533" max="11533" width="10.6640625" style="1" customWidth="1"/>
    <col min="11534" max="11534" width="8.83203125" style="1"/>
    <col min="11535" max="11535" width="14.6640625" style="1" customWidth="1"/>
    <col min="11536" max="11540" width="8.83203125" style="1"/>
    <col min="11541" max="11541" width="31.33203125" style="1" customWidth="1"/>
    <col min="11542" max="11779" width="8.83203125" style="1"/>
    <col min="11780" max="11781" width="29.1640625" style="1" customWidth="1"/>
    <col min="11782" max="11785" width="8.83203125" style="1"/>
    <col min="11786" max="11786" width="10.1640625" style="1" customWidth="1"/>
    <col min="11787" max="11787" width="8.83203125" style="1"/>
    <col min="11788" max="11788" width="10.5" style="1" bestFit="1" customWidth="1"/>
    <col min="11789" max="11789" width="10.6640625" style="1" customWidth="1"/>
    <col min="11790" max="11790" width="8.83203125" style="1"/>
    <col min="11791" max="11791" width="14.6640625" style="1" customWidth="1"/>
    <col min="11792" max="11796" width="8.83203125" style="1"/>
    <col min="11797" max="11797" width="31.33203125" style="1" customWidth="1"/>
    <col min="11798" max="12035" width="8.83203125" style="1"/>
    <col min="12036" max="12037" width="29.1640625" style="1" customWidth="1"/>
    <col min="12038" max="12041" width="8.83203125" style="1"/>
    <col min="12042" max="12042" width="10.1640625" style="1" customWidth="1"/>
    <col min="12043" max="12043" width="8.83203125" style="1"/>
    <col min="12044" max="12044" width="10.5" style="1" bestFit="1" customWidth="1"/>
    <col min="12045" max="12045" width="10.6640625" style="1" customWidth="1"/>
    <col min="12046" max="12046" width="8.83203125" style="1"/>
    <col min="12047" max="12047" width="14.6640625" style="1" customWidth="1"/>
    <col min="12048" max="12052" width="8.83203125" style="1"/>
    <col min="12053" max="12053" width="31.33203125" style="1" customWidth="1"/>
    <col min="12054" max="12291" width="8.83203125" style="1"/>
    <col min="12292" max="12293" width="29.1640625" style="1" customWidth="1"/>
    <col min="12294" max="12297" width="8.83203125" style="1"/>
    <col min="12298" max="12298" width="10.1640625" style="1" customWidth="1"/>
    <col min="12299" max="12299" width="8.83203125" style="1"/>
    <col min="12300" max="12300" width="10.5" style="1" bestFit="1" customWidth="1"/>
    <col min="12301" max="12301" width="10.6640625" style="1" customWidth="1"/>
    <col min="12302" max="12302" width="8.83203125" style="1"/>
    <col min="12303" max="12303" width="14.6640625" style="1" customWidth="1"/>
    <col min="12304" max="12308" width="8.83203125" style="1"/>
    <col min="12309" max="12309" width="31.33203125" style="1" customWidth="1"/>
    <col min="12310" max="12547" width="8.83203125" style="1"/>
    <col min="12548" max="12549" width="29.1640625" style="1" customWidth="1"/>
    <col min="12550" max="12553" width="8.83203125" style="1"/>
    <col min="12554" max="12554" width="10.1640625" style="1" customWidth="1"/>
    <col min="12555" max="12555" width="8.83203125" style="1"/>
    <col min="12556" max="12556" width="10.5" style="1" bestFit="1" customWidth="1"/>
    <col min="12557" max="12557" width="10.6640625" style="1" customWidth="1"/>
    <col min="12558" max="12558" width="8.83203125" style="1"/>
    <col min="12559" max="12559" width="14.6640625" style="1" customWidth="1"/>
    <col min="12560" max="12564" width="8.83203125" style="1"/>
    <col min="12565" max="12565" width="31.33203125" style="1" customWidth="1"/>
    <col min="12566" max="12803" width="8.83203125" style="1"/>
    <col min="12804" max="12805" width="29.1640625" style="1" customWidth="1"/>
    <col min="12806" max="12809" width="8.83203125" style="1"/>
    <col min="12810" max="12810" width="10.1640625" style="1" customWidth="1"/>
    <col min="12811" max="12811" width="8.83203125" style="1"/>
    <col min="12812" max="12812" width="10.5" style="1" bestFit="1" customWidth="1"/>
    <col min="12813" max="12813" width="10.6640625" style="1" customWidth="1"/>
    <col min="12814" max="12814" width="8.83203125" style="1"/>
    <col min="12815" max="12815" width="14.6640625" style="1" customWidth="1"/>
    <col min="12816" max="12820" width="8.83203125" style="1"/>
    <col min="12821" max="12821" width="31.33203125" style="1" customWidth="1"/>
    <col min="12822" max="13059" width="8.83203125" style="1"/>
    <col min="13060" max="13061" width="29.1640625" style="1" customWidth="1"/>
    <col min="13062" max="13065" width="8.83203125" style="1"/>
    <col min="13066" max="13066" width="10.1640625" style="1" customWidth="1"/>
    <col min="13067" max="13067" width="8.83203125" style="1"/>
    <col min="13068" max="13068" width="10.5" style="1" bestFit="1" customWidth="1"/>
    <col min="13069" max="13069" width="10.6640625" style="1" customWidth="1"/>
    <col min="13070" max="13070" width="8.83203125" style="1"/>
    <col min="13071" max="13071" width="14.6640625" style="1" customWidth="1"/>
    <col min="13072" max="13076" width="8.83203125" style="1"/>
    <col min="13077" max="13077" width="31.33203125" style="1" customWidth="1"/>
    <col min="13078" max="13315" width="8.83203125" style="1"/>
    <col min="13316" max="13317" width="29.1640625" style="1" customWidth="1"/>
    <col min="13318" max="13321" width="8.83203125" style="1"/>
    <col min="13322" max="13322" width="10.1640625" style="1" customWidth="1"/>
    <col min="13323" max="13323" width="8.83203125" style="1"/>
    <col min="13324" max="13324" width="10.5" style="1" bestFit="1" customWidth="1"/>
    <col min="13325" max="13325" width="10.6640625" style="1" customWidth="1"/>
    <col min="13326" max="13326" width="8.83203125" style="1"/>
    <col min="13327" max="13327" width="14.6640625" style="1" customWidth="1"/>
    <col min="13328" max="13332" width="8.83203125" style="1"/>
    <col min="13333" max="13333" width="31.33203125" style="1" customWidth="1"/>
    <col min="13334" max="13571" width="8.83203125" style="1"/>
    <col min="13572" max="13573" width="29.1640625" style="1" customWidth="1"/>
    <col min="13574" max="13577" width="8.83203125" style="1"/>
    <col min="13578" max="13578" width="10.1640625" style="1" customWidth="1"/>
    <col min="13579" max="13579" width="8.83203125" style="1"/>
    <col min="13580" max="13580" width="10.5" style="1" bestFit="1" customWidth="1"/>
    <col min="13581" max="13581" width="10.6640625" style="1" customWidth="1"/>
    <col min="13582" max="13582" width="8.83203125" style="1"/>
    <col min="13583" max="13583" width="14.6640625" style="1" customWidth="1"/>
    <col min="13584" max="13588" width="8.83203125" style="1"/>
    <col min="13589" max="13589" width="31.33203125" style="1" customWidth="1"/>
    <col min="13590" max="13827" width="8.83203125" style="1"/>
    <col min="13828" max="13829" width="29.1640625" style="1" customWidth="1"/>
    <col min="13830" max="13833" width="8.83203125" style="1"/>
    <col min="13834" max="13834" width="10.1640625" style="1" customWidth="1"/>
    <col min="13835" max="13835" width="8.83203125" style="1"/>
    <col min="13836" max="13836" width="10.5" style="1" bestFit="1" customWidth="1"/>
    <col min="13837" max="13837" width="10.6640625" style="1" customWidth="1"/>
    <col min="13838" max="13838" width="8.83203125" style="1"/>
    <col min="13839" max="13839" width="14.6640625" style="1" customWidth="1"/>
    <col min="13840" max="13844" width="8.83203125" style="1"/>
    <col min="13845" max="13845" width="31.33203125" style="1" customWidth="1"/>
    <col min="13846" max="14083" width="8.83203125" style="1"/>
    <col min="14084" max="14085" width="29.1640625" style="1" customWidth="1"/>
    <col min="14086" max="14089" width="8.83203125" style="1"/>
    <col min="14090" max="14090" width="10.1640625" style="1" customWidth="1"/>
    <col min="14091" max="14091" width="8.83203125" style="1"/>
    <col min="14092" max="14092" width="10.5" style="1" bestFit="1" customWidth="1"/>
    <col min="14093" max="14093" width="10.6640625" style="1" customWidth="1"/>
    <col min="14094" max="14094" width="8.83203125" style="1"/>
    <col min="14095" max="14095" width="14.6640625" style="1" customWidth="1"/>
    <col min="14096" max="14100" width="8.83203125" style="1"/>
    <col min="14101" max="14101" width="31.33203125" style="1" customWidth="1"/>
    <col min="14102" max="14339" width="8.83203125" style="1"/>
    <col min="14340" max="14341" width="29.1640625" style="1" customWidth="1"/>
    <col min="14342" max="14345" width="8.83203125" style="1"/>
    <col min="14346" max="14346" width="10.1640625" style="1" customWidth="1"/>
    <col min="14347" max="14347" width="8.83203125" style="1"/>
    <col min="14348" max="14348" width="10.5" style="1" bestFit="1" customWidth="1"/>
    <col min="14349" max="14349" width="10.6640625" style="1" customWidth="1"/>
    <col min="14350" max="14350" width="8.83203125" style="1"/>
    <col min="14351" max="14351" width="14.6640625" style="1" customWidth="1"/>
    <col min="14352" max="14356" width="8.83203125" style="1"/>
    <col min="14357" max="14357" width="31.33203125" style="1" customWidth="1"/>
    <col min="14358" max="14595" width="8.83203125" style="1"/>
    <col min="14596" max="14597" width="29.1640625" style="1" customWidth="1"/>
    <col min="14598" max="14601" width="8.83203125" style="1"/>
    <col min="14602" max="14602" width="10.1640625" style="1" customWidth="1"/>
    <col min="14603" max="14603" width="8.83203125" style="1"/>
    <col min="14604" max="14604" width="10.5" style="1" bestFit="1" customWidth="1"/>
    <col min="14605" max="14605" width="10.6640625" style="1" customWidth="1"/>
    <col min="14606" max="14606" width="8.83203125" style="1"/>
    <col min="14607" max="14607" width="14.6640625" style="1" customWidth="1"/>
    <col min="14608" max="14612" width="8.83203125" style="1"/>
    <col min="14613" max="14613" width="31.33203125" style="1" customWidth="1"/>
    <col min="14614" max="14851" width="8.83203125" style="1"/>
    <col min="14852" max="14853" width="29.1640625" style="1" customWidth="1"/>
    <col min="14854" max="14857" width="8.83203125" style="1"/>
    <col min="14858" max="14858" width="10.1640625" style="1" customWidth="1"/>
    <col min="14859" max="14859" width="8.83203125" style="1"/>
    <col min="14860" max="14860" width="10.5" style="1" bestFit="1" customWidth="1"/>
    <col min="14861" max="14861" width="10.6640625" style="1" customWidth="1"/>
    <col min="14862" max="14862" width="8.83203125" style="1"/>
    <col min="14863" max="14863" width="14.6640625" style="1" customWidth="1"/>
    <col min="14864" max="14868" width="8.83203125" style="1"/>
    <col min="14869" max="14869" width="31.33203125" style="1" customWidth="1"/>
    <col min="14870" max="15107" width="8.83203125" style="1"/>
    <col min="15108" max="15109" width="29.1640625" style="1" customWidth="1"/>
    <col min="15110" max="15113" width="8.83203125" style="1"/>
    <col min="15114" max="15114" width="10.1640625" style="1" customWidth="1"/>
    <col min="15115" max="15115" width="8.83203125" style="1"/>
    <col min="15116" max="15116" width="10.5" style="1" bestFit="1" customWidth="1"/>
    <col min="15117" max="15117" width="10.6640625" style="1" customWidth="1"/>
    <col min="15118" max="15118" width="8.83203125" style="1"/>
    <col min="15119" max="15119" width="14.6640625" style="1" customWidth="1"/>
    <col min="15120" max="15124" width="8.83203125" style="1"/>
    <col min="15125" max="15125" width="31.33203125" style="1" customWidth="1"/>
    <col min="15126" max="15363" width="8.83203125" style="1"/>
    <col min="15364" max="15365" width="29.1640625" style="1" customWidth="1"/>
    <col min="15366" max="15369" width="8.83203125" style="1"/>
    <col min="15370" max="15370" width="10.1640625" style="1" customWidth="1"/>
    <col min="15371" max="15371" width="8.83203125" style="1"/>
    <col min="15372" max="15372" width="10.5" style="1" bestFit="1" customWidth="1"/>
    <col min="15373" max="15373" width="10.6640625" style="1" customWidth="1"/>
    <col min="15374" max="15374" width="8.83203125" style="1"/>
    <col min="15375" max="15375" width="14.6640625" style="1" customWidth="1"/>
    <col min="15376" max="15380" width="8.83203125" style="1"/>
    <col min="15381" max="15381" width="31.33203125" style="1" customWidth="1"/>
    <col min="15382" max="15619" width="8.83203125" style="1"/>
    <col min="15620" max="15621" width="29.1640625" style="1" customWidth="1"/>
    <col min="15622" max="15625" width="8.83203125" style="1"/>
    <col min="15626" max="15626" width="10.1640625" style="1" customWidth="1"/>
    <col min="15627" max="15627" width="8.83203125" style="1"/>
    <col min="15628" max="15628" width="10.5" style="1" bestFit="1" customWidth="1"/>
    <col min="15629" max="15629" width="10.6640625" style="1" customWidth="1"/>
    <col min="15630" max="15630" width="8.83203125" style="1"/>
    <col min="15631" max="15631" width="14.6640625" style="1" customWidth="1"/>
    <col min="15632" max="15636" width="8.83203125" style="1"/>
    <col min="15637" max="15637" width="31.33203125" style="1" customWidth="1"/>
    <col min="15638" max="15875" width="8.83203125" style="1"/>
    <col min="15876" max="15877" width="29.1640625" style="1" customWidth="1"/>
    <col min="15878" max="15881" width="8.83203125" style="1"/>
    <col min="15882" max="15882" width="10.1640625" style="1" customWidth="1"/>
    <col min="15883" max="15883" width="8.83203125" style="1"/>
    <col min="15884" max="15884" width="10.5" style="1" bestFit="1" customWidth="1"/>
    <col min="15885" max="15885" width="10.6640625" style="1" customWidth="1"/>
    <col min="15886" max="15886" width="8.83203125" style="1"/>
    <col min="15887" max="15887" width="14.6640625" style="1" customWidth="1"/>
    <col min="15888" max="15892" width="8.83203125" style="1"/>
    <col min="15893" max="15893" width="31.33203125" style="1" customWidth="1"/>
    <col min="15894" max="16131" width="8.83203125" style="1"/>
    <col min="16132" max="16133" width="29.1640625" style="1" customWidth="1"/>
    <col min="16134" max="16137" width="8.83203125" style="1"/>
    <col min="16138" max="16138" width="10.1640625" style="1" customWidth="1"/>
    <col min="16139" max="16139" width="8.83203125" style="1"/>
    <col min="16140" max="16140" width="10.5" style="1" bestFit="1" customWidth="1"/>
    <col min="16141" max="16141" width="10.6640625" style="1" customWidth="1"/>
    <col min="16142" max="16142" width="8.83203125" style="1"/>
    <col min="16143" max="16143" width="14.6640625" style="1" customWidth="1"/>
    <col min="16144" max="16148" width="8.83203125" style="1"/>
    <col min="16149" max="16149" width="31.33203125" style="1" customWidth="1"/>
    <col min="16150" max="16384" width="8.83203125" style="1"/>
  </cols>
  <sheetData>
    <row r="1" spans="1:21" ht="54" customHeight="1">
      <c r="A1" s="803" t="s">
        <v>227</v>
      </c>
      <c r="B1" s="803"/>
      <c r="C1" s="803"/>
      <c r="D1" s="803"/>
      <c r="E1" s="803"/>
      <c r="F1" s="803"/>
      <c r="G1" s="803"/>
      <c r="H1" s="803"/>
      <c r="I1" s="803"/>
      <c r="J1" s="803"/>
      <c r="K1" s="803"/>
      <c r="L1" s="803"/>
      <c r="M1" s="803"/>
      <c r="N1" s="803"/>
      <c r="O1" s="803"/>
      <c r="P1" s="803"/>
      <c r="Q1" s="803"/>
      <c r="R1" s="803"/>
      <c r="S1" s="803"/>
      <c r="T1" s="803"/>
      <c r="U1" s="803"/>
    </row>
    <row r="2" spans="1:21">
      <c r="A2" s="807"/>
      <c r="B2" s="807"/>
      <c r="C2" s="807"/>
      <c r="D2" s="807"/>
      <c r="E2" s="807"/>
      <c r="F2" s="807"/>
      <c r="G2" s="807"/>
      <c r="H2" s="807"/>
      <c r="I2" s="807"/>
      <c r="J2" s="807"/>
      <c r="K2" s="807"/>
      <c r="L2" s="807"/>
      <c r="M2" s="807"/>
      <c r="N2" s="807"/>
      <c r="O2" s="807"/>
      <c r="P2" s="808" t="s">
        <v>2</v>
      </c>
      <c r="Q2" s="808"/>
      <c r="R2" s="808"/>
      <c r="S2" s="808"/>
      <c r="T2" s="809"/>
      <c r="U2" s="810" t="s">
        <v>3</v>
      </c>
    </row>
    <row r="3" spans="1:21" ht="119">
      <c r="A3" s="10" t="s">
        <v>4</v>
      </c>
      <c r="B3" s="11" t="s">
        <v>5</v>
      </c>
      <c r="C3" s="11" t="s">
        <v>228</v>
      </c>
      <c r="D3" s="12" t="s">
        <v>6</v>
      </c>
      <c r="E3" s="12" t="s">
        <v>7</v>
      </c>
      <c r="F3" s="10" t="s">
        <v>8</v>
      </c>
      <c r="G3" s="10" t="s">
        <v>9</v>
      </c>
      <c r="H3" s="10" t="s">
        <v>10</v>
      </c>
      <c r="I3" s="10" t="s">
        <v>11</v>
      </c>
      <c r="J3" s="10" t="s">
        <v>12</v>
      </c>
      <c r="K3" s="10" t="s">
        <v>13</v>
      </c>
      <c r="L3" s="13" t="s">
        <v>14</v>
      </c>
      <c r="M3" s="10" t="s">
        <v>15</v>
      </c>
      <c r="N3" s="10" t="s">
        <v>16</v>
      </c>
      <c r="O3" s="10" t="s">
        <v>17</v>
      </c>
      <c r="P3" s="14" t="s">
        <v>18</v>
      </c>
      <c r="Q3" s="14" t="s">
        <v>19</v>
      </c>
      <c r="R3" s="14" t="s">
        <v>20</v>
      </c>
      <c r="S3" s="14" t="s">
        <v>21</v>
      </c>
      <c r="T3" s="15" t="s">
        <v>22</v>
      </c>
      <c r="U3" s="811"/>
    </row>
    <row r="4" spans="1:21" ht="31.75" customHeight="1">
      <c r="A4" s="2" t="s">
        <v>229</v>
      </c>
      <c r="B4" s="16" t="s">
        <v>230</v>
      </c>
      <c r="C4" s="16" t="s">
        <v>231</v>
      </c>
      <c r="D4" s="17" t="s">
        <v>232</v>
      </c>
      <c r="E4" s="18" t="s">
        <v>233</v>
      </c>
      <c r="F4" s="19" t="s">
        <v>86</v>
      </c>
      <c r="G4" s="20" t="s">
        <v>28</v>
      </c>
      <c r="H4" s="20" t="s">
        <v>162</v>
      </c>
      <c r="I4" s="20"/>
      <c r="J4" s="21" t="s">
        <v>234</v>
      </c>
      <c r="K4" s="2"/>
      <c r="L4" s="22"/>
      <c r="M4" s="22"/>
      <c r="N4" s="22"/>
      <c r="O4" s="23">
        <v>7200</v>
      </c>
      <c r="P4" s="24"/>
      <c r="Q4" s="24"/>
      <c r="R4" s="24"/>
      <c r="S4" s="24"/>
      <c r="T4" s="25"/>
      <c r="U4" s="8"/>
    </row>
    <row r="5" spans="1:21" ht="31.75" customHeight="1">
      <c r="A5" s="2" t="s">
        <v>229</v>
      </c>
      <c r="B5" s="16" t="s">
        <v>230</v>
      </c>
      <c r="C5" s="16" t="s">
        <v>235</v>
      </c>
      <c r="D5" s="17" t="s">
        <v>236</v>
      </c>
      <c r="E5" s="18" t="s">
        <v>237</v>
      </c>
      <c r="F5" s="19" t="s">
        <v>86</v>
      </c>
      <c r="G5" s="20" t="s">
        <v>28</v>
      </c>
      <c r="H5" s="20" t="s">
        <v>162</v>
      </c>
      <c r="I5" s="20"/>
      <c r="J5" s="21" t="s">
        <v>238</v>
      </c>
      <c r="K5" s="2"/>
      <c r="L5" s="22"/>
      <c r="M5" s="22"/>
      <c r="N5" s="22"/>
      <c r="O5" s="23">
        <v>1950</v>
      </c>
      <c r="P5" s="24"/>
      <c r="Q5" s="24"/>
      <c r="R5" s="24"/>
      <c r="S5" s="24"/>
      <c r="T5" s="25"/>
      <c r="U5" s="8"/>
    </row>
    <row r="6" spans="1:21" ht="31.75" customHeight="1">
      <c r="A6" s="2" t="s">
        <v>229</v>
      </c>
      <c r="B6" s="16" t="s">
        <v>230</v>
      </c>
      <c r="C6" s="16" t="s">
        <v>239</v>
      </c>
      <c r="D6" s="26" t="s">
        <v>240</v>
      </c>
      <c r="E6" s="18" t="s">
        <v>241</v>
      </c>
      <c r="F6" s="19" t="s">
        <v>86</v>
      </c>
      <c r="G6" s="20" t="s">
        <v>242</v>
      </c>
      <c r="H6" s="20" t="s">
        <v>162</v>
      </c>
      <c r="I6" s="20"/>
      <c r="J6" s="21" t="s">
        <v>243</v>
      </c>
      <c r="K6" s="2"/>
      <c r="L6" s="22"/>
      <c r="M6" s="22"/>
      <c r="N6" s="22"/>
      <c r="O6" s="23">
        <v>450</v>
      </c>
      <c r="P6" s="24"/>
      <c r="Q6" s="24"/>
      <c r="R6" s="24"/>
      <c r="S6" s="24"/>
      <c r="T6" s="25"/>
      <c r="U6" s="8"/>
    </row>
    <row r="7" spans="1:21" ht="31.75" customHeight="1">
      <c r="A7" s="2" t="s">
        <v>244</v>
      </c>
      <c r="B7" s="16" t="s">
        <v>245</v>
      </c>
      <c r="C7" s="16" t="s">
        <v>83</v>
      </c>
      <c r="D7" s="18" t="s">
        <v>246</v>
      </c>
      <c r="E7" s="18" t="s">
        <v>247</v>
      </c>
      <c r="F7" s="19" t="s">
        <v>248</v>
      </c>
      <c r="G7" s="20" t="s">
        <v>28</v>
      </c>
      <c r="H7" s="20" t="s">
        <v>162</v>
      </c>
      <c r="I7" s="20"/>
      <c r="J7" s="22">
        <v>4500</v>
      </c>
      <c r="K7" s="2"/>
      <c r="L7" s="22"/>
      <c r="M7" s="22"/>
      <c r="N7" s="22"/>
      <c r="O7" s="23">
        <v>4500</v>
      </c>
      <c r="P7" s="24"/>
      <c r="Q7" s="24"/>
      <c r="R7" s="24"/>
      <c r="S7" s="24"/>
      <c r="T7" s="25"/>
      <c r="U7" s="8"/>
    </row>
    <row r="8" spans="1:21" ht="31.75" customHeight="1">
      <c r="A8" s="2" t="s">
        <v>244</v>
      </c>
      <c r="B8" s="16" t="s">
        <v>245</v>
      </c>
      <c r="C8" s="16" t="s">
        <v>83</v>
      </c>
      <c r="D8" s="26" t="s">
        <v>249</v>
      </c>
      <c r="E8" s="18" t="s">
        <v>250</v>
      </c>
      <c r="F8" s="19" t="s">
        <v>248</v>
      </c>
      <c r="G8" s="20" t="s">
        <v>28</v>
      </c>
      <c r="H8" s="20" t="s">
        <v>162</v>
      </c>
      <c r="I8" s="2"/>
      <c r="J8" s="22">
        <v>3500</v>
      </c>
      <c r="K8" s="20"/>
      <c r="L8" s="22"/>
      <c r="M8" s="22"/>
      <c r="N8" s="22"/>
      <c r="O8" s="23">
        <v>3500</v>
      </c>
      <c r="P8" s="27"/>
      <c r="Q8" s="27"/>
      <c r="R8" s="27"/>
      <c r="S8" s="27"/>
      <c r="T8" s="28"/>
      <c r="U8" s="8"/>
    </row>
    <row r="9" spans="1:21" ht="31.75" customHeight="1">
      <c r="A9" s="2" t="s">
        <v>251</v>
      </c>
      <c r="B9" s="16" t="s">
        <v>230</v>
      </c>
      <c r="C9" s="16" t="s">
        <v>231</v>
      </c>
      <c r="D9" s="29" t="s">
        <v>252</v>
      </c>
      <c r="E9" s="18" t="s">
        <v>253</v>
      </c>
      <c r="F9" s="19" t="s">
        <v>254</v>
      </c>
      <c r="G9" s="20" t="s">
        <v>28</v>
      </c>
      <c r="H9" s="20" t="s">
        <v>162</v>
      </c>
      <c r="I9" s="2"/>
      <c r="J9" s="21" t="s">
        <v>234</v>
      </c>
      <c r="K9" s="20"/>
      <c r="L9" s="22"/>
      <c r="M9" s="22"/>
      <c r="N9" s="22"/>
      <c r="O9" s="23">
        <v>7200</v>
      </c>
      <c r="P9" s="27"/>
      <c r="Q9" s="27"/>
      <c r="R9" s="27"/>
      <c r="S9" s="27"/>
      <c r="T9" s="28"/>
      <c r="U9" s="8"/>
    </row>
    <row r="10" spans="1:21" ht="31.75" customHeight="1">
      <c r="A10" s="2" t="s">
        <v>251</v>
      </c>
      <c r="B10" s="16" t="s">
        <v>230</v>
      </c>
      <c r="C10" s="16" t="s">
        <v>235</v>
      </c>
      <c r="D10" s="29" t="s">
        <v>236</v>
      </c>
      <c r="E10" s="18" t="s">
        <v>237</v>
      </c>
      <c r="F10" s="19" t="s">
        <v>254</v>
      </c>
      <c r="G10" s="20" t="s">
        <v>28</v>
      </c>
      <c r="H10" s="20" t="s">
        <v>33</v>
      </c>
      <c r="I10" s="2"/>
      <c r="J10" s="21" t="s">
        <v>238</v>
      </c>
      <c r="K10" s="20"/>
      <c r="L10" s="22"/>
      <c r="M10" s="22"/>
      <c r="N10" s="22"/>
      <c r="O10" s="23">
        <v>1950</v>
      </c>
      <c r="P10" s="27"/>
      <c r="Q10" s="27"/>
      <c r="R10" s="27"/>
      <c r="S10" s="27"/>
      <c r="T10" s="25"/>
      <c r="U10" s="8"/>
    </row>
    <row r="11" spans="1:21" ht="31.75" customHeight="1">
      <c r="A11" s="2" t="s">
        <v>251</v>
      </c>
      <c r="B11" s="16" t="s">
        <v>230</v>
      </c>
      <c r="C11" s="16" t="s">
        <v>235</v>
      </c>
      <c r="D11" s="30" t="s">
        <v>255</v>
      </c>
      <c r="E11" s="18" t="s">
        <v>241</v>
      </c>
      <c r="F11" s="19" t="s">
        <v>254</v>
      </c>
      <c r="G11" s="20" t="s">
        <v>28</v>
      </c>
      <c r="H11" s="20" t="s">
        <v>162</v>
      </c>
      <c r="I11" s="2"/>
      <c r="J11" s="21" t="s">
        <v>243</v>
      </c>
      <c r="K11" s="20"/>
      <c r="L11" s="22"/>
      <c r="M11" s="22"/>
      <c r="N11" s="22"/>
      <c r="O11" s="23">
        <v>450</v>
      </c>
      <c r="P11" s="27"/>
      <c r="Q11" s="27"/>
      <c r="R11" s="27"/>
      <c r="S11" s="27"/>
      <c r="T11" s="25"/>
      <c r="U11" s="8"/>
    </row>
    <row r="12" spans="1:21" ht="31.75" customHeight="1">
      <c r="A12" s="2" t="s">
        <v>251</v>
      </c>
      <c r="B12" s="16" t="s">
        <v>230</v>
      </c>
      <c r="C12" s="16" t="s">
        <v>235</v>
      </c>
      <c r="D12" s="26" t="s">
        <v>256</v>
      </c>
      <c r="E12" s="18" t="s">
        <v>257</v>
      </c>
      <c r="F12" s="19" t="s">
        <v>258</v>
      </c>
      <c r="G12" s="20" t="s">
        <v>28</v>
      </c>
      <c r="H12" s="20" t="s">
        <v>259</v>
      </c>
      <c r="I12" s="2"/>
      <c r="J12" s="31">
        <v>225</v>
      </c>
      <c r="K12" s="20">
        <v>6</v>
      </c>
      <c r="L12" s="22"/>
      <c r="M12" s="22"/>
      <c r="N12" s="22"/>
      <c r="O12" s="23">
        <v>1350</v>
      </c>
      <c r="P12" s="27"/>
      <c r="Q12" s="27"/>
      <c r="R12" s="27"/>
      <c r="S12" s="27"/>
      <c r="T12" s="25"/>
      <c r="U12" s="21" t="s">
        <v>260</v>
      </c>
    </row>
    <row r="13" spans="1:21" ht="31.75" customHeight="1">
      <c r="A13" s="2" t="s">
        <v>261</v>
      </c>
      <c r="B13" s="16" t="s">
        <v>230</v>
      </c>
      <c r="C13" s="16" t="s">
        <v>235</v>
      </c>
      <c r="D13" s="26" t="s">
        <v>256</v>
      </c>
      <c r="E13" s="18" t="s">
        <v>257</v>
      </c>
      <c r="F13" s="19" t="s">
        <v>262</v>
      </c>
      <c r="G13" s="20" t="s">
        <v>28</v>
      </c>
      <c r="H13" s="20" t="s">
        <v>259</v>
      </c>
      <c r="I13" s="2"/>
      <c r="J13" s="22">
        <v>300</v>
      </c>
      <c r="K13" s="20">
        <v>4</v>
      </c>
      <c r="L13" s="22">
        <v>1200</v>
      </c>
      <c r="M13" s="22"/>
      <c r="N13" s="22"/>
      <c r="O13" s="23">
        <v>1200</v>
      </c>
      <c r="P13" s="27"/>
      <c r="Q13" s="27"/>
      <c r="R13" s="27"/>
      <c r="S13" s="27"/>
      <c r="T13" s="25"/>
      <c r="U13" s="8"/>
    </row>
    <row r="14" spans="1:21" ht="31.75" customHeight="1">
      <c r="A14" s="32" t="s">
        <v>263</v>
      </c>
      <c r="B14" s="16" t="s">
        <v>230</v>
      </c>
      <c r="C14" s="16" t="s">
        <v>235</v>
      </c>
      <c r="D14" s="26" t="s">
        <v>256</v>
      </c>
      <c r="E14" s="18" t="s">
        <v>257</v>
      </c>
      <c r="F14" s="19"/>
      <c r="G14" s="20" t="s">
        <v>28</v>
      </c>
      <c r="H14" s="20" t="s">
        <v>259</v>
      </c>
      <c r="I14" s="2"/>
      <c r="J14" s="22">
        <v>300</v>
      </c>
      <c r="K14" s="20">
        <v>4</v>
      </c>
      <c r="L14" s="22">
        <v>1200</v>
      </c>
      <c r="M14" s="22"/>
      <c r="N14" s="22"/>
      <c r="O14" s="23">
        <v>1200</v>
      </c>
      <c r="P14" s="27"/>
      <c r="Q14" s="27"/>
      <c r="R14" s="27"/>
      <c r="S14" s="27"/>
      <c r="T14" s="25"/>
      <c r="U14" s="8"/>
    </row>
    <row r="15" spans="1:21" ht="31.75" customHeight="1">
      <c r="A15" s="2" t="s">
        <v>264</v>
      </c>
      <c r="B15" s="33" t="s">
        <v>23</v>
      </c>
      <c r="C15" s="3" t="s">
        <v>265</v>
      </c>
      <c r="D15" s="4" t="s">
        <v>266</v>
      </c>
      <c r="E15" s="4" t="s">
        <v>267</v>
      </c>
      <c r="F15" s="19" t="s">
        <v>268</v>
      </c>
      <c r="G15" s="20" t="s">
        <v>269</v>
      </c>
      <c r="H15" s="20"/>
      <c r="I15" s="20" t="s">
        <v>270</v>
      </c>
      <c r="J15" s="22"/>
      <c r="K15" s="2" t="s">
        <v>271</v>
      </c>
      <c r="L15" s="22"/>
      <c r="M15" s="22"/>
      <c r="N15" s="22"/>
      <c r="O15" s="23">
        <v>48045</v>
      </c>
      <c r="P15" s="24"/>
      <c r="Q15" s="24"/>
      <c r="R15" s="24"/>
      <c r="S15" s="24"/>
      <c r="T15" s="25"/>
      <c r="U15" s="34" t="s">
        <v>272</v>
      </c>
    </row>
    <row r="16" spans="1:21" ht="31.75" customHeight="1">
      <c r="A16" s="2" t="s">
        <v>264</v>
      </c>
      <c r="B16" s="33" t="s">
        <v>23</v>
      </c>
      <c r="C16" s="3" t="s">
        <v>280</v>
      </c>
      <c r="D16" s="4" t="s">
        <v>281</v>
      </c>
      <c r="E16" s="4" t="s">
        <v>282</v>
      </c>
      <c r="F16" s="19" t="s">
        <v>268</v>
      </c>
      <c r="G16" s="20"/>
      <c r="H16" s="20"/>
      <c r="I16" s="20"/>
      <c r="J16" s="31" t="s">
        <v>283</v>
      </c>
      <c r="K16" s="2" t="s">
        <v>284</v>
      </c>
      <c r="L16" s="22"/>
      <c r="M16" s="22"/>
      <c r="N16" s="22"/>
      <c r="O16" s="23">
        <v>43200</v>
      </c>
      <c r="P16" s="24"/>
      <c r="Q16" s="24"/>
      <c r="R16" s="24"/>
      <c r="S16" s="24"/>
      <c r="T16" s="25"/>
      <c r="U16" s="38"/>
    </row>
    <row r="17" spans="1:21" ht="31.75" customHeight="1">
      <c r="A17" s="2" t="s">
        <v>264</v>
      </c>
      <c r="B17" s="33" t="s">
        <v>23</v>
      </c>
      <c r="C17" s="3" t="s">
        <v>285</v>
      </c>
      <c r="D17" s="4" t="s">
        <v>286</v>
      </c>
      <c r="E17" s="4" t="s">
        <v>287</v>
      </c>
      <c r="F17" s="19" t="s">
        <v>268</v>
      </c>
      <c r="G17" s="20" t="s">
        <v>269</v>
      </c>
      <c r="H17" s="20"/>
      <c r="I17" s="20"/>
      <c r="J17" s="31" t="s">
        <v>288</v>
      </c>
      <c r="K17" s="2"/>
      <c r="L17" s="22"/>
      <c r="M17" s="22"/>
      <c r="N17" s="22"/>
      <c r="O17" s="23">
        <v>3600</v>
      </c>
      <c r="P17" s="24"/>
      <c r="Q17" s="24"/>
      <c r="R17" s="24"/>
      <c r="S17" s="24"/>
      <c r="T17" s="25"/>
      <c r="U17" s="38"/>
    </row>
    <row r="18" spans="1:21" ht="31.75" customHeight="1">
      <c r="A18" s="2" t="s">
        <v>264</v>
      </c>
      <c r="B18" s="33" t="s">
        <v>23</v>
      </c>
      <c r="C18" s="3" t="s">
        <v>285</v>
      </c>
      <c r="D18" s="4" t="s">
        <v>289</v>
      </c>
      <c r="E18" s="4" t="s">
        <v>290</v>
      </c>
      <c r="F18" s="19" t="s">
        <v>268</v>
      </c>
      <c r="G18" s="20"/>
      <c r="H18" s="20"/>
      <c r="I18" s="20"/>
      <c r="J18" s="31" t="s">
        <v>291</v>
      </c>
      <c r="K18" s="2"/>
      <c r="L18" s="22"/>
      <c r="M18" s="22"/>
      <c r="N18" s="22"/>
      <c r="O18" s="23">
        <v>10000</v>
      </c>
      <c r="P18" s="24"/>
      <c r="Q18" s="24"/>
      <c r="R18" s="24"/>
      <c r="S18" s="24"/>
      <c r="T18" s="25"/>
      <c r="U18" s="38"/>
    </row>
    <row r="19" spans="1:21" ht="31.75" customHeight="1">
      <c r="A19" s="2" t="s">
        <v>264</v>
      </c>
      <c r="B19" s="33" t="s">
        <v>23</v>
      </c>
      <c r="C19" s="3" t="s">
        <v>292</v>
      </c>
      <c r="D19" s="8" t="s">
        <v>293</v>
      </c>
      <c r="E19" s="4" t="s">
        <v>294</v>
      </c>
      <c r="F19" s="19" t="s">
        <v>268</v>
      </c>
      <c r="G19" s="20"/>
      <c r="H19" s="20"/>
      <c r="I19" s="2"/>
      <c r="J19" s="31" t="s">
        <v>293</v>
      </c>
      <c r="K19" s="20"/>
      <c r="L19" s="22"/>
      <c r="M19" s="22"/>
      <c r="N19" s="22"/>
      <c r="O19" s="23">
        <v>400</v>
      </c>
      <c r="P19" s="27"/>
      <c r="Q19" s="27"/>
      <c r="R19" s="27"/>
      <c r="S19" s="27"/>
      <c r="T19" s="28"/>
      <c r="U19" s="38"/>
    </row>
    <row r="20" spans="1:21" ht="31.75" customHeight="1">
      <c r="A20" s="2" t="s">
        <v>264</v>
      </c>
      <c r="B20" s="33" t="s">
        <v>23</v>
      </c>
      <c r="C20" s="3" t="s">
        <v>295</v>
      </c>
      <c r="D20" s="8" t="s">
        <v>296</v>
      </c>
      <c r="E20" s="4" t="s">
        <v>297</v>
      </c>
      <c r="F20" s="19" t="s">
        <v>268</v>
      </c>
      <c r="G20" s="20"/>
      <c r="H20" s="20"/>
      <c r="I20" s="2"/>
      <c r="J20" s="31" t="s">
        <v>296</v>
      </c>
      <c r="K20" s="20"/>
      <c r="L20" s="22"/>
      <c r="M20" s="22"/>
      <c r="N20" s="22"/>
      <c r="O20" s="23">
        <v>475</v>
      </c>
      <c r="P20" s="27"/>
      <c r="Q20" s="27"/>
      <c r="R20" s="27"/>
      <c r="S20" s="27"/>
      <c r="T20" s="28"/>
      <c r="U20" s="38"/>
    </row>
    <row r="21" spans="1:21" ht="31.75" customHeight="1">
      <c r="A21" s="2" t="s">
        <v>264</v>
      </c>
      <c r="B21" s="33" t="s">
        <v>23</v>
      </c>
      <c r="C21" s="3" t="s">
        <v>298</v>
      </c>
      <c r="D21" s="8" t="s">
        <v>299</v>
      </c>
      <c r="E21" s="30" t="s">
        <v>300</v>
      </c>
      <c r="F21" s="19" t="s">
        <v>268</v>
      </c>
      <c r="G21" s="20"/>
      <c r="H21" s="20"/>
      <c r="I21" s="2"/>
      <c r="J21" s="31" t="s">
        <v>299</v>
      </c>
      <c r="K21" s="20" t="s">
        <v>301</v>
      </c>
      <c r="L21" s="22"/>
      <c r="M21" s="22"/>
      <c r="N21" s="22"/>
      <c r="O21" s="23">
        <v>20000</v>
      </c>
      <c r="P21" s="27"/>
      <c r="Q21" s="27"/>
      <c r="R21" s="27"/>
      <c r="S21" s="27"/>
      <c r="T21" s="25"/>
      <c r="U21" s="38"/>
    </row>
    <row r="22" spans="1:21" ht="31.75" customHeight="1">
      <c r="A22" s="2" t="s">
        <v>264</v>
      </c>
      <c r="B22" s="33" t="s">
        <v>23</v>
      </c>
      <c r="C22" s="3" t="s">
        <v>302</v>
      </c>
      <c r="D22" s="8" t="s">
        <v>303</v>
      </c>
      <c r="E22" s="4" t="s">
        <v>304</v>
      </c>
      <c r="F22" s="19" t="s">
        <v>268</v>
      </c>
      <c r="G22" s="20"/>
      <c r="H22" s="20"/>
      <c r="I22" s="2"/>
      <c r="J22" s="22"/>
      <c r="K22" s="20"/>
      <c r="L22" s="22"/>
      <c r="M22" s="22"/>
      <c r="N22" s="22"/>
      <c r="O22" s="23">
        <v>2000</v>
      </c>
      <c r="P22" s="27"/>
      <c r="Q22" s="27"/>
      <c r="R22" s="27"/>
      <c r="S22" s="27"/>
      <c r="T22" s="25"/>
      <c r="U22" s="38"/>
    </row>
    <row r="23" spans="1:21" ht="31.75" customHeight="1">
      <c r="A23" s="2" t="s">
        <v>305</v>
      </c>
      <c r="B23" s="16" t="s">
        <v>245</v>
      </c>
      <c r="C23" s="16" t="s">
        <v>235</v>
      </c>
      <c r="D23" s="39" t="s">
        <v>306</v>
      </c>
      <c r="E23" s="40" t="s">
        <v>307</v>
      </c>
      <c r="F23" s="19" t="s">
        <v>308</v>
      </c>
      <c r="G23" s="20" t="s">
        <v>28</v>
      </c>
      <c r="H23" s="20" t="s">
        <v>33</v>
      </c>
      <c r="I23" s="2"/>
      <c r="J23" s="22">
        <v>2000</v>
      </c>
      <c r="K23" s="20"/>
      <c r="L23" s="22"/>
      <c r="M23" s="22"/>
      <c r="N23" s="22"/>
      <c r="O23" s="23">
        <v>2000</v>
      </c>
      <c r="P23" s="27"/>
      <c r="Q23" s="27"/>
      <c r="R23" s="27"/>
      <c r="S23" s="27"/>
      <c r="T23" s="25"/>
      <c r="U23" s="8"/>
    </row>
    <row r="24" spans="1:21" ht="31.75" customHeight="1">
      <c r="A24" s="2" t="s">
        <v>305</v>
      </c>
      <c r="B24" s="16" t="s">
        <v>230</v>
      </c>
      <c r="C24" s="16" t="s">
        <v>235</v>
      </c>
      <c r="D24" s="26" t="s">
        <v>309</v>
      </c>
      <c r="E24" s="18" t="s">
        <v>310</v>
      </c>
      <c r="F24" s="19" t="s">
        <v>62</v>
      </c>
      <c r="G24" s="20" t="s">
        <v>311</v>
      </c>
      <c r="H24" s="20" t="s">
        <v>33</v>
      </c>
      <c r="I24" s="2">
        <v>5</v>
      </c>
      <c r="J24" s="22">
        <v>600</v>
      </c>
      <c r="K24" s="20">
        <v>30</v>
      </c>
      <c r="L24" s="22">
        <v>18000</v>
      </c>
      <c r="M24" s="22">
        <v>1620</v>
      </c>
      <c r="N24" s="22"/>
      <c r="O24" s="23">
        <v>19620</v>
      </c>
      <c r="P24" s="27"/>
      <c r="Q24" s="27"/>
      <c r="R24" s="27"/>
      <c r="S24" s="27"/>
      <c r="T24" s="25"/>
      <c r="U24" s="8"/>
    </row>
    <row r="25" spans="1:21" ht="31.75" customHeight="1">
      <c r="A25" s="2" t="s">
        <v>312</v>
      </c>
      <c r="B25" s="16" t="s">
        <v>230</v>
      </c>
      <c r="C25" s="16" t="s">
        <v>235</v>
      </c>
      <c r="D25" s="26" t="s">
        <v>313</v>
      </c>
      <c r="E25" s="18" t="s">
        <v>257</v>
      </c>
      <c r="F25" s="19" t="s">
        <v>248</v>
      </c>
      <c r="G25" s="20" t="s">
        <v>28</v>
      </c>
      <c r="H25" s="20" t="s">
        <v>162</v>
      </c>
      <c r="I25" s="2"/>
      <c r="J25" s="22">
        <v>300</v>
      </c>
      <c r="K25" s="20">
        <v>3</v>
      </c>
      <c r="L25" s="22">
        <v>900</v>
      </c>
      <c r="M25" s="22"/>
      <c r="N25" s="22"/>
      <c r="O25" s="23">
        <v>900</v>
      </c>
      <c r="P25" s="27"/>
      <c r="Q25" s="27"/>
      <c r="R25" s="27"/>
      <c r="S25" s="27"/>
      <c r="T25" s="25"/>
      <c r="U25" s="8"/>
    </row>
    <row r="26" spans="1:21" ht="31.75" customHeight="1">
      <c r="A26" s="2" t="s">
        <v>314</v>
      </c>
      <c r="B26" s="41" t="s">
        <v>319</v>
      </c>
      <c r="C26" s="41" t="s">
        <v>24</v>
      </c>
      <c r="D26" s="26" t="s">
        <v>320</v>
      </c>
      <c r="E26" s="18" t="s">
        <v>321</v>
      </c>
      <c r="F26" s="8" t="s">
        <v>318</v>
      </c>
      <c r="G26" s="20" t="s">
        <v>28</v>
      </c>
      <c r="H26" s="20" t="s">
        <v>162</v>
      </c>
      <c r="I26" s="2"/>
      <c r="J26" s="22"/>
      <c r="K26" s="20">
        <v>1</v>
      </c>
      <c r="L26" s="22"/>
      <c r="M26" s="22"/>
      <c r="N26" s="22"/>
      <c r="O26" s="42">
        <v>529</v>
      </c>
      <c r="P26" s="27"/>
      <c r="Q26" s="27"/>
      <c r="R26" s="27"/>
      <c r="S26" s="27"/>
      <c r="T26" s="28"/>
      <c r="U26" s="8"/>
    </row>
    <row r="27" spans="1:21" ht="31.75" customHeight="1" thickBot="1">
      <c r="A27" s="2" t="s">
        <v>314</v>
      </c>
      <c r="B27" s="41" t="s">
        <v>245</v>
      </c>
      <c r="C27" s="41" t="s">
        <v>24</v>
      </c>
      <c r="D27" s="26" t="s">
        <v>322</v>
      </c>
      <c r="E27" s="18" t="s">
        <v>323</v>
      </c>
      <c r="F27" s="8" t="s">
        <v>318</v>
      </c>
      <c r="G27" s="20" t="s">
        <v>324</v>
      </c>
      <c r="H27" s="20" t="s">
        <v>162</v>
      </c>
      <c r="I27" s="2" t="s">
        <v>131</v>
      </c>
      <c r="J27" s="22"/>
      <c r="K27" s="20">
        <v>1</v>
      </c>
      <c r="L27" s="22"/>
      <c r="M27" s="22"/>
      <c r="N27" s="22"/>
      <c r="O27" s="23">
        <v>629</v>
      </c>
      <c r="P27" s="27"/>
      <c r="Q27" s="27"/>
      <c r="R27" s="27"/>
      <c r="S27" s="27"/>
      <c r="T27" s="28"/>
      <c r="U27" s="8"/>
    </row>
    <row r="28" spans="1:21" ht="31.75" customHeight="1" thickBot="1">
      <c r="A28" s="812" t="s">
        <v>226</v>
      </c>
      <c r="B28" s="813"/>
      <c r="C28" s="813"/>
      <c r="D28" s="813"/>
      <c r="E28" s="813"/>
      <c r="F28" s="813"/>
      <c r="G28" s="813"/>
      <c r="H28" s="813"/>
      <c r="I28" s="813"/>
      <c r="J28" s="813"/>
      <c r="K28" s="813"/>
      <c r="L28" s="813"/>
      <c r="M28" s="813"/>
      <c r="N28" s="814"/>
      <c r="O28" s="43">
        <f>SUM(O4:O27)</f>
        <v>182348</v>
      </c>
      <c r="P28" s="44"/>
      <c r="Q28" s="45"/>
      <c r="R28" s="45"/>
      <c r="S28" s="45"/>
      <c r="T28" s="15"/>
      <c r="U28" s="46"/>
    </row>
    <row r="29" spans="1:21" ht="31.75" customHeight="1">
      <c r="O29" s="47" t="s">
        <v>325</v>
      </c>
      <c r="P29" s="47" t="s">
        <v>325</v>
      </c>
      <c r="Q29" s="9"/>
      <c r="R29" s="9"/>
      <c r="S29" s="9"/>
      <c r="U29" s="48"/>
    </row>
    <row r="30" spans="1:21">
      <c r="A30" s="1" t="s">
        <v>22</v>
      </c>
    </row>
    <row r="31" spans="1:21" ht="31.75" customHeight="1">
      <c r="A31" s="2" t="s">
        <v>264</v>
      </c>
      <c r="B31" s="33" t="s">
        <v>23</v>
      </c>
      <c r="C31" s="35" t="s">
        <v>273</v>
      </c>
      <c r="D31" s="36" t="s">
        <v>274</v>
      </c>
      <c r="E31" s="4" t="s">
        <v>275</v>
      </c>
      <c r="F31" s="19" t="s">
        <v>276</v>
      </c>
      <c r="G31" s="37" t="s">
        <v>269</v>
      </c>
      <c r="H31" s="20"/>
      <c r="I31" s="20"/>
      <c r="J31" s="22"/>
      <c r="K31" s="2" t="s">
        <v>277</v>
      </c>
      <c r="L31" s="22"/>
      <c r="M31" s="22"/>
      <c r="N31" s="22"/>
      <c r="O31" s="23" t="s">
        <v>278</v>
      </c>
      <c r="P31" s="24"/>
      <c r="Q31" s="24"/>
      <c r="R31" s="24"/>
      <c r="S31" s="24"/>
      <c r="T31" s="25"/>
      <c r="U31" s="38" t="s">
        <v>279</v>
      </c>
    </row>
    <row r="32" spans="1:21" ht="31.75" customHeight="1">
      <c r="A32" s="2" t="s">
        <v>314</v>
      </c>
      <c r="B32" s="16" t="s">
        <v>230</v>
      </c>
      <c r="C32" s="41" t="s">
        <v>315</v>
      </c>
      <c r="D32" s="26" t="s">
        <v>316</v>
      </c>
      <c r="E32" s="18" t="s">
        <v>317</v>
      </c>
      <c r="F32" s="8" t="s">
        <v>318</v>
      </c>
      <c r="G32" s="20" t="s">
        <v>128</v>
      </c>
      <c r="H32" s="20" t="s">
        <v>162</v>
      </c>
      <c r="I32" s="2" t="s">
        <v>138</v>
      </c>
      <c r="J32" s="22"/>
      <c r="K32" s="20">
        <v>1</v>
      </c>
      <c r="L32" s="22"/>
      <c r="M32" s="22"/>
      <c r="N32" s="22"/>
      <c r="O32" s="23">
        <v>10500</v>
      </c>
      <c r="P32" s="27"/>
      <c r="Q32" s="27"/>
      <c r="R32" s="27"/>
      <c r="S32" s="27"/>
      <c r="T32" s="28"/>
      <c r="U32" s="8"/>
    </row>
  </sheetData>
  <mergeCells count="5">
    <mergeCell ref="A1:U1"/>
    <mergeCell ref="A2:O2"/>
    <mergeCell ref="P2:T2"/>
    <mergeCell ref="U2:U3"/>
    <mergeCell ref="A28:N28"/>
  </mergeCells>
  <dataValidations count="1">
    <dataValidation allowBlank="1" showInputMessage="1" showErrorMessage="1" promptTitle="Enter Justification" sqref="E65514:E65515 JA65514:JA65515 SW65514:SW65515 ACS65514:ACS65515 AMO65514:AMO65515 AWK65514:AWK65515 BGG65514:BGG65515 BQC65514:BQC65515 BZY65514:BZY65515 CJU65514:CJU65515 CTQ65514:CTQ65515 DDM65514:DDM65515 DNI65514:DNI65515 DXE65514:DXE65515 EHA65514:EHA65515 EQW65514:EQW65515 FAS65514:FAS65515 FKO65514:FKO65515 FUK65514:FUK65515 GEG65514:GEG65515 GOC65514:GOC65515 GXY65514:GXY65515 HHU65514:HHU65515 HRQ65514:HRQ65515 IBM65514:IBM65515 ILI65514:ILI65515 IVE65514:IVE65515 JFA65514:JFA65515 JOW65514:JOW65515 JYS65514:JYS65515 KIO65514:KIO65515 KSK65514:KSK65515 LCG65514:LCG65515 LMC65514:LMC65515 LVY65514:LVY65515 MFU65514:MFU65515 MPQ65514:MPQ65515 MZM65514:MZM65515 NJI65514:NJI65515 NTE65514:NTE65515 ODA65514:ODA65515 OMW65514:OMW65515 OWS65514:OWS65515 PGO65514:PGO65515 PQK65514:PQK65515 QAG65514:QAG65515 QKC65514:QKC65515 QTY65514:QTY65515 RDU65514:RDU65515 RNQ65514:RNQ65515 RXM65514:RXM65515 SHI65514:SHI65515 SRE65514:SRE65515 TBA65514:TBA65515 TKW65514:TKW65515 TUS65514:TUS65515 UEO65514:UEO65515 UOK65514:UOK65515 UYG65514:UYG65515 VIC65514:VIC65515 VRY65514:VRY65515 WBU65514:WBU65515 WLQ65514:WLQ65515 WVM65514:WVM65515 E131050:E131051 JA131050:JA131051 SW131050:SW131051 ACS131050:ACS131051 AMO131050:AMO131051 AWK131050:AWK131051 BGG131050:BGG131051 BQC131050:BQC131051 BZY131050:BZY131051 CJU131050:CJU131051 CTQ131050:CTQ131051 DDM131050:DDM131051 DNI131050:DNI131051 DXE131050:DXE131051 EHA131050:EHA131051 EQW131050:EQW131051 FAS131050:FAS131051 FKO131050:FKO131051 FUK131050:FUK131051 GEG131050:GEG131051 GOC131050:GOC131051 GXY131050:GXY131051 HHU131050:HHU131051 HRQ131050:HRQ131051 IBM131050:IBM131051 ILI131050:ILI131051 IVE131050:IVE131051 JFA131050:JFA131051 JOW131050:JOW131051 JYS131050:JYS131051 KIO131050:KIO131051 KSK131050:KSK131051 LCG131050:LCG131051 LMC131050:LMC131051 LVY131050:LVY131051 MFU131050:MFU131051 MPQ131050:MPQ131051 MZM131050:MZM131051 NJI131050:NJI131051 NTE131050:NTE131051 ODA131050:ODA131051 OMW131050:OMW131051 OWS131050:OWS131051 PGO131050:PGO131051 PQK131050:PQK131051 QAG131050:QAG131051 QKC131050:QKC131051 QTY131050:QTY131051 RDU131050:RDU131051 RNQ131050:RNQ131051 RXM131050:RXM131051 SHI131050:SHI131051 SRE131050:SRE131051 TBA131050:TBA131051 TKW131050:TKW131051 TUS131050:TUS131051 UEO131050:UEO131051 UOK131050:UOK131051 UYG131050:UYG131051 VIC131050:VIC131051 VRY131050:VRY131051 WBU131050:WBU131051 WLQ131050:WLQ131051 WVM131050:WVM131051 E196586:E196587 JA196586:JA196587 SW196586:SW196587 ACS196586:ACS196587 AMO196586:AMO196587 AWK196586:AWK196587 BGG196586:BGG196587 BQC196586:BQC196587 BZY196586:BZY196587 CJU196586:CJU196587 CTQ196586:CTQ196587 DDM196586:DDM196587 DNI196586:DNI196587 DXE196586:DXE196587 EHA196586:EHA196587 EQW196586:EQW196587 FAS196586:FAS196587 FKO196586:FKO196587 FUK196586:FUK196587 GEG196586:GEG196587 GOC196586:GOC196587 GXY196586:GXY196587 HHU196586:HHU196587 HRQ196586:HRQ196587 IBM196586:IBM196587 ILI196586:ILI196587 IVE196586:IVE196587 JFA196586:JFA196587 JOW196586:JOW196587 JYS196586:JYS196587 KIO196586:KIO196587 KSK196586:KSK196587 LCG196586:LCG196587 LMC196586:LMC196587 LVY196586:LVY196587 MFU196586:MFU196587 MPQ196586:MPQ196587 MZM196586:MZM196587 NJI196586:NJI196587 NTE196586:NTE196587 ODA196586:ODA196587 OMW196586:OMW196587 OWS196586:OWS196587 PGO196586:PGO196587 PQK196586:PQK196587 QAG196586:QAG196587 QKC196586:QKC196587 QTY196586:QTY196587 RDU196586:RDU196587 RNQ196586:RNQ196587 RXM196586:RXM196587 SHI196586:SHI196587 SRE196586:SRE196587 TBA196586:TBA196587 TKW196586:TKW196587 TUS196586:TUS196587 UEO196586:UEO196587 UOK196586:UOK196587 UYG196586:UYG196587 VIC196586:VIC196587 VRY196586:VRY196587 WBU196586:WBU196587 WLQ196586:WLQ196587 WVM196586:WVM196587 E262122:E262123 JA262122:JA262123 SW262122:SW262123 ACS262122:ACS262123 AMO262122:AMO262123 AWK262122:AWK262123 BGG262122:BGG262123 BQC262122:BQC262123 BZY262122:BZY262123 CJU262122:CJU262123 CTQ262122:CTQ262123 DDM262122:DDM262123 DNI262122:DNI262123 DXE262122:DXE262123 EHA262122:EHA262123 EQW262122:EQW262123 FAS262122:FAS262123 FKO262122:FKO262123 FUK262122:FUK262123 GEG262122:GEG262123 GOC262122:GOC262123 GXY262122:GXY262123 HHU262122:HHU262123 HRQ262122:HRQ262123 IBM262122:IBM262123 ILI262122:ILI262123 IVE262122:IVE262123 JFA262122:JFA262123 JOW262122:JOW262123 JYS262122:JYS262123 KIO262122:KIO262123 KSK262122:KSK262123 LCG262122:LCG262123 LMC262122:LMC262123 LVY262122:LVY262123 MFU262122:MFU262123 MPQ262122:MPQ262123 MZM262122:MZM262123 NJI262122:NJI262123 NTE262122:NTE262123 ODA262122:ODA262123 OMW262122:OMW262123 OWS262122:OWS262123 PGO262122:PGO262123 PQK262122:PQK262123 QAG262122:QAG262123 QKC262122:QKC262123 QTY262122:QTY262123 RDU262122:RDU262123 RNQ262122:RNQ262123 RXM262122:RXM262123 SHI262122:SHI262123 SRE262122:SRE262123 TBA262122:TBA262123 TKW262122:TKW262123 TUS262122:TUS262123 UEO262122:UEO262123 UOK262122:UOK262123 UYG262122:UYG262123 VIC262122:VIC262123 VRY262122:VRY262123 WBU262122:WBU262123 WLQ262122:WLQ262123 WVM262122:WVM262123 E327658:E327659 JA327658:JA327659 SW327658:SW327659 ACS327658:ACS327659 AMO327658:AMO327659 AWK327658:AWK327659 BGG327658:BGG327659 BQC327658:BQC327659 BZY327658:BZY327659 CJU327658:CJU327659 CTQ327658:CTQ327659 DDM327658:DDM327659 DNI327658:DNI327659 DXE327658:DXE327659 EHA327658:EHA327659 EQW327658:EQW327659 FAS327658:FAS327659 FKO327658:FKO327659 FUK327658:FUK327659 GEG327658:GEG327659 GOC327658:GOC327659 GXY327658:GXY327659 HHU327658:HHU327659 HRQ327658:HRQ327659 IBM327658:IBM327659 ILI327658:ILI327659 IVE327658:IVE327659 JFA327658:JFA327659 JOW327658:JOW327659 JYS327658:JYS327659 KIO327658:KIO327659 KSK327658:KSK327659 LCG327658:LCG327659 LMC327658:LMC327659 LVY327658:LVY327659 MFU327658:MFU327659 MPQ327658:MPQ327659 MZM327658:MZM327659 NJI327658:NJI327659 NTE327658:NTE327659 ODA327658:ODA327659 OMW327658:OMW327659 OWS327658:OWS327659 PGO327658:PGO327659 PQK327658:PQK327659 QAG327658:QAG327659 QKC327658:QKC327659 QTY327658:QTY327659 RDU327658:RDU327659 RNQ327658:RNQ327659 RXM327658:RXM327659 SHI327658:SHI327659 SRE327658:SRE327659 TBA327658:TBA327659 TKW327658:TKW327659 TUS327658:TUS327659 UEO327658:UEO327659 UOK327658:UOK327659 UYG327658:UYG327659 VIC327658:VIC327659 VRY327658:VRY327659 WBU327658:WBU327659 WLQ327658:WLQ327659 WVM327658:WVM327659 E393194:E393195 JA393194:JA393195 SW393194:SW393195 ACS393194:ACS393195 AMO393194:AMO393195 AWK393194:AWK393195 BGG393194:BGG393195 BQC393194:BQC393195 BZY393194:BZY393195 CJU393194:CJU393195 CTQ393194:CTQ393195 DDM393194:DDM393195 DNI393194:DNI393195 DXE393194:DXE393195 EHA393194:EHA393195 EQW393194:EQW393195 FAS393194:FAS393195 FKO393194:FKO393195 FUK393194:FUK393195 GEG393194:GEG393195 GOC393194:GOC393195 GXY393194:GXY393195 HHU393194:HHU393195 HRQ393194:HRQ393195 IBM393194:IBM393195 ILI393194:ILI393195 IVE393194:IVE393195 JFA393194:JFA393195 JOW393194:JOW393195 JYS393194:JYS393195 KIO393194:KIO393195 KSK393194:KSK393195 LCG393194:LCG393195 LMC393194:LMC393195 LVY393194:LVY393195 MFU393194:MFU393195 MPQ393194:MPQ393195 MZM393194:MZM393195 NJI393194:NJI393195 NTE393194:NTE393195 ODA393194:ODA393195 OMW393194:OMW393195 OWS393194:OWS393195 PGO393194:PGO393195 PQK393194:PQK393195 QAG393194:QAG393195 QKC393194:QKC393195 QTY393194:QTY393195 RDU393194:RDU393195 RNQ393194:RNQ393195 RXM393194:RXM393195 SHI393194:SHI393195 SRE393194:SRE393195 TBA393194:TBA393195 TKW393194:TKW393195 TUS393194:TUS393195 UEO393194:UEO393195 UOK393194:UOK393195 UYG393194:UYG393195 VIC393194:VIC393195 VRY393194:VRY393195 WBU393194:WBU393195 WLQ393194:WLQ393195 WVM393194:WVM393195 E458730:E458731 JA458730:JA458731 SW458730:SW458731 ACS458730:ACS458731 AMO458730:AMO458731 AWK458730:AWK458731 BGG458730:BGG458731 BQC458730:BQC458731 BZY458730:BZY458731 CJU458730:CJU458731 CTQ458730:CTQ458731 DDM458730:DDM458731 DNI458730:DNI458731 DXE458730:DXE458731 EHA458730:EHA458731 EQW458730:EQW458731 FAS458730:FAS458731 FKO458730:FKO458731 FUK458730:FUK458731 GEG458730:GEG458731 GOC458730:GOC458731 GXY458730:GXY458731 HHU458730:HHU458731 HRQ458730:HRQ458731 IBM458730:IBM458731 ILI458730:ILI458731 IVE458730:IVE458731 JFA458730:JFA458731 JOW458730:JOW458731 JYS458730:JYS458731 KIO458730:KIO458731 KSK458730:KSK458731 LCG458730:LCG458731 LMC458730:LMC458731 LVY458730:LVY458731 MFU458730:MFU458731 MPQ458730:MPQ458731 MZM458730:MZM458731 NJI458730:NJI458731 NTE458730:NTE458731 ODA458730:ODA458731 OMW458730:OMW458731 OWS458730:OWS458731 PGO458730:PGO458731 PQK458730:PQK458731 QAG458730:QAG458731 QKC458730:QKC458731 QTY458730:QTY458731 RDU458730:RDU458731 RNQ458730:RNQ458731 RXM458730:RXM458731 SHI458730:SHI458731 SRE458730:SRE458731 TBA458730:TBA458731 TKW458730:TKW458731 TUS458730:TUS458731 UEO458730:UEO458731 UOK458730:UOK458731 UYG458730:UYG458731 VIC458730:VIC458731 VRY458730:VRY458731 WBU458730:WBU458731 WLQ458730:WLQ458731 WVM458730:WVM458731 E524266:E524267 JA524266:JA524267 SW524266:SW524267 ACS524266:ACS524267 AMO524266:AMO524267 AWK524266:AWK524267 BGG524266:BGG524267 BQC524266:BQC524267 BZY524266:BZY524267 CJU524266:CJU524267 CTQ524266:CTQ524267 DDM524266:DDM524267 DNI524266:DNI524267 DXE524266:DXE524267 EHA524266:EHA524267 EQW524266:EQW524267 FAS524266:FAS524267 FKO524266:FKO524267 FUK524266:FUK524267 GEG524266:GEG524267 GOC524266:GOC524267 GXY524266:GXY524267 HHU524266:HHU524267 HRQ524266:HRQ524267 IBM524266:IBM524267 ILI524266:ILI524267 IVE524266:IVE524267 JFA524266:JFA524267 JOW524266:JOW524267 JYS524266:JYS524267 KIO524266:KIO524267 KSK524266:KSK524267 LCG524266:LCG524267 LMC524266:LMC524267 LVY524266:LVY524267 MFU524266:MFU524267 MPQ524266:MPQ524267 MZM524266:MZM524267 NJI524266:NJI524267 NTE524266:NTE524267 ODA524266:ODA524267 OMW524266:OMW524267 OWS524266:OWS524267 PGO524266:PGO524267 PQK524266:PQK524267 QAG524266:QAG524267 QKC524266:QKC524267 QTY524266:QTY524267 RDU524266:RDU524267 RNQ524266:RNQ524267 RXM524266:RXM524267 SHI524266:SHI524267 SRE524266:SRE524267 TBA524266:TBA524267 TKW524266:TKW524267 TUS524266:TUS524267 UEO524266:UEO524267 UOK524266:UOK524267 UYG524266:UYG524267 VIC524266:VIC524267 VRY524266:VRY524267 WBU524266:WBU524267 WLQ524266:WLQ524267 WVM524266:WVM524267 E589802:E589803 JA589802:JA589803 SW589802:SW589803 ACS589802:ACS589803 AMO589802:AMO589803 AWK589802:AWK589803 BGG589802:BGG589803 BQC589802:BQC589803 BZY589802:BZY589803 CJU589802:CJU589803 CTQ589802:CTQ589803 DDM589802:DDM589803 DNI589802:DNI589803 DXE589802:DXE589803 EHA589802:EHA589803 EQW589802:EQW589803 FAS589802:FAS589803 FKO589802:FKO589803 FUK589802:FUK589803 GEG589802:GEG589803 GOC589802:GOC589803 GXY589802:GXY589803 HHU589802:HHU589803 HRQ589802:HRQ589803 IBM589802:IBM589803 ILI589802:ILI589803 IVE589802:IVE589803 JFA589802:JFA589803 JOW589802:JOW589803 JYS589802:JYS589803 KIO589802:KIO589803 KSK589802:KSK589803 LCG589802:LCG589803 LMC589802:LMC589803 LVY589802:LVY589803 MFU589802:MFU589803 MPQ589802:MPQ589803 MZM589802:MZM589803 NJI589802:NJI589803 NTE589802:NTE589803 ODA589802:ODA589803 OMW589802:OMW589803 OWS589802:OWS589803 PGO589802:PGO589803 PQK589802:PQK589803 QAG589802:QAG589803 QKC589802:QKC589803 QTY589802:QTY589803 RDU589802:RDU589803 RNQ589802:RNQ589803 RXM589802:RXM589803 SHI589802:SHI589803 SRE589802:SRE589803 TBA589802:TBA589803 TKW589802:TKW589803 TUS589802:TUS589803 UEO589802:UEO589803 UOK589802:UOK589803 UYG589802:UYG589803 VIC589802:VIC589803 VRY589802:VRY589803 WBU589802:WBU589803 WLQ589802:WLQ589803 WVM589802:WVM589803 E655338:E655339 JA655338:JA655339 SW655338:SW655339 ACS655338:ACS655339 AMO655338:AMO655339 AWK655338:AWK655339 BGG655338:BGG655339 BQC655338:BQC655339 BZY655338:BZY655339 CJU655338:CJU655339 CTQ655338:CTQ655339 DDM655338:DDM655339 DNI655338:DNI655339 DXE655338:DXE655339 EHA655338:EHA655339 EQW655338:EQW655339 FAS655338:FAS655339 FKO655338:FKO655339 FUK655338:FUK655339 GEG655338:GEG655339 GOC655338:GOC655339 GXY655338:GXY655339 HHU655338:HHU655339 HRQ655338:HRQ655339 IBM655338:IBM655339 ILI655338:ILI655339 IVE655338:IVE655339 JFA655338:JFA655339 JOW655338:JOW655339 JYS655338:JYS655339 KIO655338:KIO655339 KSK655338:KSK655339 LCG655338:LCG655339 LMC655338:LMC655339 LVY655338:LVY655339 MFU655338:MFU655339 MPQ655338:MPQ655339 MZM655338:MZM655339 NJI655338:NJI655339 NTE655338:NTE655339 ODA655338:ODA655339 OMW655338:OMW655339 OWS655338:OWS655339 PGO655338:PGO655339 PQK655338:PQK655339 QAG655338:QAG655339 QKC655338:QKC655339 QTY655338:QTY655339 RDU655338:RDU655339 RNQ655338:RNQ655339 RXM655338:RXM655339 SHI655338:SHI655339 SRE655338:SRE655339 TBA655338:TBA655339 TKW655338:TKW655339 TUS655338:TUS655339 UEO655338:UEO655339 UOK655338:UOK655339 UYG655338:UYG655339 VIC655338:VIC655339 VRY655338:VRY655339 WBU655338:WBU655339 WLQ655338:WLQ655339 WVM655338:WVM655339 E720874:E720875 JA720874:JA720875 SW720874:SW720875 ACS720874:ACS720875 AMO720874:AMO720875 AWK720874:AWK720875 BGG720874:BGG720875 BQC720874:BQC720875 BZY720874:BZY720875 CJU720874:CJU720875 CTQ720874:CTQ720875 DDM720874:DDM720875 DNI720874:DNI720875 DXE720874:DXE720875 EHA720874:EHA720875 EQW720874:EQW720875 FAS720874:FAS720875 FKO720874:FKO720875 FUK720874:FUK720875 GEG720874:GEG720875 GOC720874:GOC720875 GXY720874:GXY720875 HHU720874:HHU720875 HRQ720874:HRQ720875 IBM720874:IBM720875 ILI720874:ILI720875 IVE720874:IVE720875 JFA720874:JFA720875 JOW720874:JOW720875 JYS720874:JYS720875 KIO720874:KIO720875 KSK720874:KSK720875 LCG720874:LCG720875 LMC720874:LMC720875 LVY720874:LVY720875 MFU720874:MFU720875 MPQ720874:MPQ720875 MZM720874:MZM720875 NJI720874:NJI720875 NTE720874:NTE720875 ODA720874:ODA720875 OMW720874:OMW720875 OWS720874:OWS720875 PGO720874:PGO720875 PQK720874:PQK720875 QAG720874:QAG720875 QKC720874:QKC720875 QTY720874:QTY720875 RDU720874:RDU720875 RNQ720874:RNQ720875 RXM720874:RXM720875 SHI720874:SHI720875 SRE720874:SRE720875 TBA720874:TBA720875 TKW720874:TKW720875 TUS720874:TUS720875 UEO720874:UEO720875 UOK720874:UOK720875 UYG720874:UYG720875 VIC720874:VIC720875 VRY720874:VRY720875 WBU720874:WBU720875 WLQ720874:WLQ720875 WVM720874:WVM720875 E786410:E786411 JA786410:JA786411 SW786410:SW786411 ACS786410:ACS786411 AMO786410:AMO786411 AWK786410:AWK786411 BGG786410:BGG786411 BQC786410:BQC786411 BZY786410:BZY786411 CJU786410:CJU786411 CTQ786410:CTQ786411 DDM786410:DDM786411 DNI786410:DNI786411 DXE786410:DXE786411 EHA786410:EHA786411 EQW786410:EQW786411 FAS786410:FAS786411 FKO786410:FKO786411 FUK786410:FUK786411 GEG786410:GEG786411 GOC786410:GOC786411 GXY786410:GXY786411 HHU786410:HHU786411 HRQ786410:HRQ786411 IBM786410:IBM786411 ILI786410:ILI786411 IVE786410:IVE786411 JFA786410:JFA786411 JOW786410:JOW786411 JYS786410:JYS786411 KIO786410:KIO786411 KSK786410:KSK786411 LCG786410:LCG786411 LMC786410:LMC786411 LVY786410:LVY786411 MFU786410:MFU786411 MPQ786410:MPQ786411 MZM786410:MZM786411 NJI786410:NJI786411 NTE786410:NTE786411 ODA786410:ODA786411 OMW786410:OMW786411 OWS786410:OWS786411 PGO786410:PGO786411 PQK786410:PQK786411 QAG786410:QAG786411 QKC786410:QKC786411 QTY786410:QTY786411 RDU786410:RDU786411 RNQ786410:RNQ786411 RXM786410:RXM786411 SHI786410:SHI786411 SRE786410:SRE786411 TBA786410:TBA786411 TKW786410:TKW786411 TUS786410:TUS786411 UEO786410:UEO786411 UOK786410:UOK786411 UYG786410:UYG786411 VIC786410:VIC786411 VRY786410:VRY786411 WBU786410:WBU786411 WLQ786410:WLQ786411 WVM786410:WVM786411 E851946:E851947 JA851946:JA851947 SW851946:SW851947 ACS851946:ACS851947 AMO851946:AMO851947 AWK851946:AWK851947 BGG851946:BGG851947 BQC851946:BQC851947 BZY851946:BZY851947 CJU851946:CJU851947 CTQ851946:CTQ851947 DDM851946:DDM851947 DNI851946:DNI851947 DXE851946:DXE851947 EHA851946:EHA851947 EQW851946:EQW851947 FAS851946:FAS851947 FKO851946:FKO851947 FUK851946:FUK851947 GEG851946:GEG851947 GOC851946:GOC851947 GXY851946:GXY851947 HHU851946:HHU851947 HRQ851946:HRQ851947 IBM851946:IBM851947 ILI851946:ILI851947 IVE851946:IVE851947 JFA851946:JFA851947 JOW851946:JOW851947 JYS851946:JYS851947 KIO851946:KIO851947 KSK851946:KSK851947 LCG851946:LCG851947 LMC851946:LMC851947 LVY851946:LVY851947 MFU851946:MFU851947 MPQ851946:MPQ851947 MZM851946:MZM851947 NJI851946:NJI851947 NTE851946:NTE851947 ODA851946:ODA851947 OMW851946:OMW851947 OWS851946:OWS851947 PGO851946:PGO851947 PQK851946:PQK851947 QAG851946:QAG851947 QKC851946:QKC851947 QTY851946:QTY851947 RDU851946:RDU851947 RNQ851946:RNQ851947 RXM851946:RXM851947 SHI851946:SHI851947 SRE851946:SRE851947 TBA851946:TBA851947 TKW851946:TKW851947 TUS851946:TUS851947 UEO851946:UEO851947 UOK851946:UOK851947 UYG851946:UYG851947 VIC851946:VIC851947 VRY851946:VRY851947 WBU851946:WBU851947 WLQ851946:WLQ851947 WVM851946:WVM851947 E917482:E917483 JA917482:JA917483 SW917482:SW917483 ACS917482:ACS917483 AMO917482:AMO917483 AWK917482:AWK917483 BGG917482:BGG917483 BQC917482:BQC917483 BZY917482:BZY917483 CJU917482:CJU917483 CTQ917482:CTQ917483 DDM917482:DDM917483 DNI917482:DNI917483 DXE917482:DXE917483 EHA917482:EHA917483 EQW917482:EQW917483 FAS917482:FAS917483 FKO917482:FKO917483 FUK917482:FUK917483 GEG917482:GEG917483 GOC917482:GOC917483 GXY917482:GXY917483 HHU917482:HHU917483 HRQ917482:HRQ917483 IBM917482:IBM917483 ILI917482:ILI917483 IVE917482:IVE917483 JFA917482:JFA917483 JOW917482:JOW917483 JYS917482:JYS917483 KIO917482:KIO917483 KSK917482:KSK917483 LCG917482:LCG917483 LMC917482:LMC917483 LVY917482:LVY917483 MFU917482:MFU917483 MPQ917482:MPQ917483 MZM917482:MZM917483 NJI917482:NJI917483 NTE917482:NTE917483 ODA917482:ODA917483 OMW917482:OMW917483 OWS917482:OWS917483 PGO917482:PGO917483 PQK917482:PQK917483 QAG917482:QAG917483 QKC917482:QKC917483 QTY917482:QTY917483 RDU917482:RDU917483 RNQ917482:RNQ917483 RXM917482:RXM917483 SHI917482:SHI917483 SRE917482:SRE917483 TBA917482:TBA917483 TKW917482:TKW917483 TUS917482:TUS917483 UEO917482:UEO917483 UOK917482:UOK917483 UYG917482:UYG917483 VIC917482:VIC917483 VRY917482:VRY917483 WBU917482:WBU917483 WLQ917482:WLQ917483 WVM917482:WVM917483 E983018:E983019 JA983018:JA983019 SW983018:SW983019 ACS983018:ACS983019 AMO983018:AMO983019 AWK983018:AWK983019 BGG983018:BGG983019 BQC983018:BQC983019 BZY983018:BZY983019 CJU983018:CJU983019 CTQ983018:CTQ983019 DDM983018:DDM983019 DNI983018:DNI983019 DXE983018:DXE983019 EHA983018:EHA983019 EQW983018:EQW983019 FAS983018:FAS983019 FKO983018:FKO983019 FUK983018:FUK983019 GEG983018:GEG983019 GOC983018:GOC983019 GXY983018:GXY983019 HHU983018:HHU983019 HRQ983018:HRQ983019 IBM983018:IBM983019 ILI983018:ILI983019 IVE983018:IVE983019 JFA983018:JFA983019 JOW983018:JOW983019 JYS983018:JYS983019 KIO983018:KIO983019 KSK983018:KSK983019 LCG983018:LCG983019 LMC983018:LMC983019 LVY983018:LVY983019 MFU983018:MFU983019 MPQ983018:MPQ983019 MZM983018:MZM983019 NJI983018:NJI983019 NTE983018:NTE983019 ODA983018:ODA983019 OMW983018:OMW983019 OWS983018:OWS983019 PGO983018:PGO983019 PQK983018:PQK983019 QAG983018:QAG983019 QKC983018:QKC983019 QTY983018:QTY983019 RDU983018:RDU983019 RNQ983018:RNQ983019 RXM983018:RXM983019 SHI983018:SHI983019 SRE983018:SRE983019 TBA983018:TBA983019 TKW983018:TKW983019 TUS983018:TUS983019 UEO983018:UEO983019 UOK983018:UOK983019 UYG983018:UYG983019 VIC983018:VIC983019 VRY983018:VRY983019 WBU983018:WBU983019 WLQ983018:WLQ983019 WVM983018:WVM983019 E65520:E65521 JA65520:JA65521 SW65520:SW65521 ACS65520:ACS65521 AMO65520:AMO65521 AWK65520:AWK65521 BGG65520:BGG65521 BQC65520:BQC65521 BZY65520:BZY65521 CJU65520:CJU65521 CTQ65520:CTQ65521 DDM65520:DDM65521 DNI65520:DNI65521 DXE65520:DXE65521 EHA65520:EHA65521 EQW65520:EQW65521 FAS65520:FAS65521 FKO65520:FKO65521 FUK65520:FUK65521 GEG65520:GEG65521 GOC65520:GOC65521 GXY65520:GXY65521 HHU65520:HHU65521 HRQ65520:HRQ65521 IBM65520:IBM65521 ILI65520:ILI65521 IVE65520:IVE65521 JFA65520:JFA65521 JOW65520:JOW65521 JYS65520:JYS65521 KIO65520:KIO65521 KSK65520:KSK65521 LCG65520:LCG65521 LMC65520:LMC65521 LVY65520:LVY65521 MFU65520:MFU65521 MPQ65520:MPQ65521 MZM65520:MZM65521 NJI65520:NJI65521 NTE65520:NTE65521 ODA65520:ODA65521 OMW65520:OMW65521 OWS65520:OWS65521 PGO65520:PGO65521 PQK65520:PQK65521 QAG65520:QAG65521 QKC65520:QKC65521 QTY65520:QTY65521 RDU65520:RDU65521 RNQ65520:RNQ65521 RXM65520:RXM65521 SHI65520:SHI65521 SRE65520:SRE65521 TBA65520:TBA65521 TKW65520:TKW65521 TUS65520:TUS65521 UEO65520:UEO65521 UOK65520:UOK65521 UYG65520:UYG65521 VIC65520:VIC65521 VRY65520:VRY65521 WBU65520:WBU65521 WLQ65520:WLQ65521 WVM65520:WVM65521 E131056:E131057 JA131056:JA131057 SW131056:SW131057 ACS131056:ACS131057 AMO131056:AMO131057 AWK131056:AWK131057 BGG131056:BGG131057 BQC131056:BQC131057 BZY131056:BZY131057 CJU131056:CJU131057 CTQ131056:CTQ131057 DDM131056:DDM131057 DNI131056:DNI131057 DXE131056:DXE131057 EHA131056:EHA131057 EQW131056:EQW131057 FAS131056:FAS131057 FKO131056:FKO131057 FUK131056:FUK131057 GEG131056:GEG131057 GOC131056:GOC131057 GXY131056:GXY131057 HHU131056:HHU131057 HRQ131056:HRQ131057 IBM131056:IBM131057 ILI131056:ILI131057 IVE131056:IVE131057 JFA131056:JFA131057 JOW131056:JOW131057 JYS131056:JYS131057 KIO131056:KIO131057 KSK131056:KSK131057 LCG131056:LCG131057 LMC131056:LMC131057 LVY131056:LVY131057 MFU131056:MFU131057 MPQ131056:MPQ131057 MZM131056:MZM131057 NJI131056:NJI131057 NTE131056:NTE131057 ODA131056:ODA131057 OMW131056:OMW131057 OWS131056:OWS131057 PGO131056:PGO131057 PQK131056:PQK131057 QAG131056:QAG131057 QKC131056:QKC131057 QTY131056:QTY131057 RDU131056:RDU131057 RNQ131056:RNQ131057 RXM131056:RXM131057 SHI131056:SHI131057 SRE131056:SRE131057 TBA131056:TBA131057 TKW131056:TKW131057 TUS131056:TUS131057 UEO131056:UEO131057 UOK131056:UOK131057 UYG131056:UYG131057 VIC131056:VIC131057 VRY131056:VRY131057 WBU131056:WBU131057 WLQ131056:WLQ131057 WVM131056:WVM131057 E196592:E196593 JA196592:JA196593 SW196592:SW196593 ACS196592:ACS196593 AMO196592:AMO196593 AWK196592:AWK196593 BGG196592:BGG196593 BQC196592:BQC196593 BZY196592:BZY196593 CJU196592:CJU196593 CTQ196592:CTQ196593 DDM196592:DDM196593 DNI196592:DNI196593 DXE196592:DXE196593 EHA196592:EHA196593 EQW196592:EQW196593 FAS196592:FAS196593 FKO196592:FKO196593 FUK196592:FUK196593 GEG196592:GEG196593 GOC196592:GOC196593 GXY196592:GXY196593 HHU196592:HHU196593 HRQ196592:HRQ196593 IBM196592:IBM196593 ILI196592:ILI196593 IVE196592:IVE196593 JFA196592:JFA196593 JOW196592:JOW196593 JYS196592:JYS196593 KIO196592:KIO196593 KSK196592:KSK196593 LCG196592:LCG196593 LMC196592:LMC196593 LVY196592:LVY196593 MFU196592:MFU196593 MPQ196592:MPQ196593 MZM196592:MZM196593 NJI196592:NJI196593 NTE196592:NTE196593 ODA196592:ODA196593 OMW196592:OMW196593 OWS196592:OWS196593 PGO196592:PGO196593 PQK196592:PQK196593 QAG196592:QAG196593 QKC196592:QKC196593 QTY196592:QTY196593 RDU196592:RDU196593 RNQ196592:RNQ196593 RXM196592:RXM196593 SHI196592:SHI196593 SRE196592:SRE196593 TBA196592:TBA196593 TKW196592:TKW196593 TUS196592:TUS196593 UEO196592:UEO196593 UOK196592:UOK196593 UYG196592:UYG196593 VIC196592:VIC196593 VRY196592:VRY196593 WBU196592:WBU196593 WLQ196592:WLQ196593 WVM196592:WVM196593 E262128:E262129 JA262128:JA262129 SW262128:SW262129 ACS262128:ACS262129 AMO262128:AMO262129 AWK262128:AWK262129 BGG262128:BGG262129 BQC262128:BQC262129 BZY262128:BZY262129 CJU262128:CJU262129 CTQ262128:CTQ262129 DDM262128:DDM262129 DNI262128:DNI262129 DXE262128:DXE262129 EHA262128:EHA262129 EQW262128:EQW262129 FAS262128:FAS262129 FKO262128:FKO262129 FUK262128:FUK262129 GEG262128:GEG262129 GOC262128:GOC262129 GXY262128:GXY262129 HHU262128:HHU262129 HRQ262128:HRQ262129 IBM262128:IBM262129 ILI262128:ILI262129 IVE262128:IVE262129 JFA262128:JFA262129 JOW262128:JOW262129 JYS262128:JYS262129 KIO262128:KIO262129 KSK262128:KSK262129 LCG262128:LCG262129 LMC262128:LMC262129 LVY262128:LVY262129 MFU262128:MFU262129 MPQ262128:MPQ262129 MZM262128:MZM262129 NJI262128:NJI262129 NTE262128:NTE262129 ODA262128:ODA262129 OMW262128:OMW262129 OWS262128:OWS262129 PGO262128:PGO262129 PQK262128:PQK262129 QAG262128:QAG262129 QKC262128:QKC262129 QTY262128:QTY262129 RDU262128:RDU262129 RNQ262128:RNQ262129 RXM262128:RXM262129 SHI262128:SHI262129 SRE262128:SRE262129 TBA262128:TBA262129 TKW262128:TKW262129 TUS262128:TUS262129 UEO262128:UEO262129 UOK262128:UOK262129 UYG262128:UYG262129 VIC262128:VIC262129 VRY262128:VRY262129 WBU262128:WBU262129 WLQ262128:WLQ262129 WVM262128:WVM262129 E327664:E327665 JA327664:JA327665 SW327664:SW327665 ACS327664:ACS327665 AMO327664:AMO327665 AWK327664:AWK327665 BGG327664:BGG327665 BQC327664:BQC327665 BZY327664:BZY327665 CJU327664:CJU327665 CTQ327664:CTQ327665 DDM327664:DDM327665 DNI327664:DNI327665 DXE327664:DXE327665 EHA327664:EHA327665 EQW327664:EQW327665 FAS327664:FAS327665 FKO327664:FKO327665 FUK327664:FUK327665 GEG327664:GEG327665 GOC327664:GOC327665 GXY327664:GXY327665 HHU327664:HHU327665 HRQ327664:HRQ327665 IBM327664:IBM327665 ILI327664:ILI327665 IVE327664:IVE327665 JFA327664:JFA327665 JOW327664:JOW327665 JYS327664:JYS327665 KIO327664:KIO327665 KSK327664:KSK327665 LCG327664:LCG327665 LMC327664:LMC327665 LVY327664:LVY327665 MFU327664:MFU327665 MPQ327664:MPQ327665 MZM327664:MZM327665 NJI327664:NJI327665 NTE327664:NTE327665 ODA327664:ODA327665 OMW327664:OMW327665 OWS327664:OWS327665 PGO327664:PGO327665 PQK327664:PQK327665 QAG327664:QAG327665 QKC327664:QKC327665 QTY327664:QTY327665 RDU327664:RDU327665 RNQ327664:RNQ327665 RXM327664:RXM327665 SHI327664:SHI327665 SRE327664:SRE327665 TBA327664:TBA327665 TKW327664:TKW327665 TUS327664:TUS327665 UEO327664:UEO327665 UOK327664:UOK327665 UYG327664:UYG327665 VIC327664:VIC327665 VRY327664:VRY327665 WBU327664:WBU327665 WLQ327664:WLQ327665 WVM327664:WVM327665 E393200:E393201 JA393200:JA393201 SW393200:SW393201 ACS393200:ACS393201 AMO393200:AMO393201 AWK393200:AWK393201 BGG393200:BGG393201 BQC393200:BQC393201 BZY393200:BZY393201 CJU393200:CJU393201 CTQ393200:CTQ393201 DDM393200:DDM393201 DNI393200:DNI393201 DXE393200:DXE393201 EHA393200:EHA393201 EQW393200:EQW393201 FAS393200:FAS393201 FKO393200:FKO393201 FUK393200:FUK393201 GEG393200:GEG393201 GOC393200:GOC393201 GXY393200:GXY393201 HHU393200:HHU393201 HRQ393200:HRQ393201 IBM393200:IBM393201 ILI393200:ILI393201 IVE393200:IVE393201 JFA393200:JFA393201 JOW393200:JOW393201 JYS393200:JYS393201 KIO393200:KIO393201 KSK393200:KSK393201 LCG393200:LCG393201 LMC393200:LMC393201 LVY393200:LVY393201 MFU393200:MFU393201 MPQ393200:MPQ393201 MZM393200:MZM393201 NJI393200:NJI393201 NTE393200:NTE393201 ODA393200:ODA393201 OMW393200:OMW393201 OWS393200:OWS393201 PGO393200:PGO393201 PQK393200:PQK393201 QAG393200:QAG393201 QKC393200:QKC393201 QTY393200:QTY393201 RDU393200:RDU393201 RNQ393200:RNQ393201 RXM393200:RXM393201 SHI393200:SHI393201 SRE393200:SRE393201 TBA393200:TBA393201 TKW393200:TKW393201 TUS393200:TUS393201 UEO393200:UEO393201 UOK393200:UOK393201 UYG393200:UYG393201 VIC393200:VIC393201 VRY393200:VRY393201 WBU393200:WBU393201 WLQ393200:WLQ393201 WVM393200:WVM393201 E458736:E458737 JA458736:JA458737 SW458736:SW458737 ACS458736:ACS458737 AMO458736:AMO458737 AWK458736:AWK458737 BGG458736:BGG458737 BQC458736:BQC458737 BZY458736:BZY458737 CJU458736:CJU458737 CTQ458736:CTQ458737 DDM458736:DDM458737 DNI458736:DNI458737 DXE458736:DXE458737 EHA458736:EHA458737 EQW458736:EQW458737 FAS458736:FAS458737 FKO458736:FKO458737 FUK458736:FUK458737 GEG458736:GEG458737 GOC458736:GOC458737 GXY458736:GXY458737 HHU458736:HHU458737 HRQ458736:HRQ458737 IBM458736:IBM458737 ILI458736:ILI458737 IVE458736:IVE458737 JFA458736:JFA458737 JOW458736:JOW458737 JYS458736:JYS458737 KIO458736:KIO458737 KSK458736:KSK458737 LCG458736:LCG458737 LMC458736:LMC458737 LVY458736:LVY458737 MFU458736:MFU458737 MPQ458736:MPQ458737 MZM458736:MZM458737 NJI458736:NJI458737 NTE458736:NTE458737 ODA458736:ODA458737 OMW458736:OMW458737 OWS458736:OWS458737 PGO458736:PGO458737 PQK458736:PQK458737 QAG458736:QAG458737 QKC458736:QKC458737 QTY458736:QTY458737 RDU458736:RDU458737 RNQ458736:RNQ458737 RXM458736:RXM458737 SHI458736:SHI458737 SRE458736:SRE458737 TBA458736:TBA458737 TKW458736:TKW458737 TUS458736:TUS458737 UEO458736:UEO458737 UOK458736:UOK458737 UYG458736:UYG458737 VIC458736:VIC458737 VRY458736:VRY458737 WBU458736:WBU458737 WLQ458736:WLQ458737 WVM458736:WVM458737 E524272:E524273 JA524272:JA524273 SW524272:SW524273 ACS524272:ACS524273 AMO524272:AMO524273 AWK524272:AWK524273 BGG524272:BGG524273 BQC524272:BQC524273 BZY524272:BZY524273 CJU524272:CJU524273 CTQ524272:CTQ524273 DDM524272:DDM524273 DNI524272:DNI524273 DXE524272:DXE524273 EHA524272:EHA524273 EQW524272:EQW524273 FAS524272:FAS524273 FKO524272:FKO524273 FUK524272:FUK524273 GEG524272:GEG524273 GOC524272:GOC524273 GXY524272:GXY524273 HHU524272:HHU524273 HRQ524272:HRQ524273 IBM524272:IBM524273 ILI524272:ILI524273 IVE524272:IVE524273 JFA524272:JFA524273 JOW524272:JOW524273 JYS524272:JYS524273 KIO524272:KIO524273 KSK524272:KSK524273 LCG524272:LCG524273 LMC524272:LMC524273 LVY524272:LVY524273 MFU524272:MFU524273 MPQ524272:MPQ524273 MZM524272:MZM524273 NJI524272:NJI524273 NTE524272:NTE524273 ODA524272:ODA524273 OMW524272:OMW524273 OWS524272:OWS524273 PGO524272:PGO524273 PQK524272:PQK524273 QAG524272:QAG524273 QKC524272:QKC524273 QTY524272:QTY524273 RDU524272:RDU524273 RNQ524272:RNQ524273 RXM524272:RXM524273 SHI524272:SHI524273 SRE524272:SRE524273 TBA524272:TBA524273 TKW524272:TKW524273 TUS524272:TUS524273 UEO524272:UEO524273 UOK524272:UOK524273 UYG524272:UYG524273 VIC524272:VIC524273 VRY524272:VRY524273 WBU524272:WBU524273 WLQ524272:WLQ524273 WVM524272:WVM524273 E589808:E589809 JA589808:JA589809 SW589808:SW589809 ACS589808:ACS589809 AMO589808:AMO589809 AWK589808:AWK589809 BGG589808:BGG589809 BQC589808:BQC589809 BZY589808:BZY589809 CJU589808:CJU589809 CTQ589808:CTQ589809 DDM589808:DDM589809 DNI589808:DNI589809 DXE589808:DXE589809 EHA589808:EHA589809 EQW589808:EQW589809 FAS589808:FAS589809 FKO589808:FKO589809 FUK589808:FUK589809 GEG589808:GEG589809 GOC589808:GOC589809 GXY589808:GXY589809 HHU589808:HHU589809 HRQ589808:HRQ589809 IBM589808:IBM589809 ILI589808:ILI589809 IVE589808:IVE589809 JFA589808:JFA589809 JOW589808:JOW589809 JYS589808:JYS589809 KIO589808:KIO589809 KSK589808:KSK589809 LCG589808:LCG589809 LMC589808:LMC589809 LVY589808:LVY589809 MFU589808:MFU589809 MPQ589808:MPQ589809 MZM589808:MZM589809 NJI589808:NJI589809 NTE589808:NTE589809 ODA589808:ODA589809 OMW589808:OMW589809 OWS589808:OWS589809 PGO589808:PGO589809 PQK589808:PQK589809 QAG589808:QAG589809 QKC589808:QKC589809 QTY589808:QTY589809 RDU589808:RDU589809 RNQ589808:RNQ589809 RXM589808:RXM589809 SHI589808:SHI589809 SRE589808:SRE589809 TBA589808:TBA589809 TKW589808:TKW589809 TUS589808:TUS589809 UEO589808:UEO589809 UOK589808:UOK589809 UYG589808:UYG589809 VIC589808:VIC589809 VRY589808:VRY589809 WBU589808:WBU589809 WLQ589808:WLQ589809 WVM589808:WVM589809 E655344:E655345 JA655344:JA655345 SW655344:SW655345 ACS655344:ACS655345 AMO655344:AMO655345 AWK655344:AWK655345 BGG655344:BGG655345 BQC655344:BQC655345 BZY655344:BZY655345 CJU655344:CJU655345 CTQ655344:CTQ655345 DDM655344:DDM655345 DNI655344:DNI655345 DXE655344:DXE655345 EHA655344:EHA655345 EQW655344:EQW655345 FAS655344:FAS655345 FKO655344:FKO655345 FUK655344:FUK655345 GEG655344:GEG655345 GOC655344:GOC655345 GXY655344:GXY655345 HHU655344:HHU655345 HRQ655344:HRQ655345 IBM655344:IBM655345 ILI655344:ILI655345 IVE655344:IVE655345 JFA655344:JFA655345 JOW655344:JOW655345 JYS655344:JYS655345 KIO655344:KIO655345 KSK655344:KSK655345 LCG655344:LCG655345 LMC655344:LMC655345 LVY655344:LVY655345 MFU655344:MFU655345 MPQ655344:MPQ655345 MZM655344:MZM655345 NJI655344:NJI655345 NTE655344:NTE655345 ODA655344:ODA655345 OMW655344:OMW655345 OWS655344:OWS655345 PGO655344:PGO655345 PQK655344:PQK655345 QAG655344:QAG655345 QKC655344:QKC655345 QTY655344:QTY655345 RDU655344:RDU655345 RNQ655344:RNQ655345 RXM655344:RXM655345 SHI655344:SHI655345 SRE655344:SRE655345 TBA655344:TBA655345 TKW655344:TKW655345 TUS655344:TUS655345 UEO655344:UEO655345 UOK655344:UOK655345 UYG655344:UYG655345 VIC655344:VIC655345 VRY655344:VRY655345 WBU655344:WBU655345 WLQ655344:WLQ655345 WVM655344:WVM655345 E720880:E720881 JA720880:JA720881 SW720880:SW720881 ACS720880:ACS720881 AMO720880:AMO720881 AWK720880:AWK720881 BGG720880:BGG720881 BQC720880:BQC720881 BZY720880:BZY720881 CJU720880:CJU720881 CTQ720880:CTQ720881 DDM720880:DDM720881 DNI720880:DNI720881 DXE720880:DXE720881 EHA720880:EHA720881 EQW720880:EQW720881 FAS720880:FAS720881 FKO720880:FKO720881 FUK720880:FUK720881 GEG720880:GEG720881 GOC720880:GOC720881 GXY720880:GXY720881 HHU720880:HHU720881 HRQ720880:HRQ720881 IBM720880:IBM720881 ILI720880:ILI720881 IVE720880:IVE720881 JFA720880:JFA720881 JOW720880:JOW720881 JYS720880:JYS720881 KIO720880:KIO720881 KSK720880:KSK720881 LCG720880:LCG720881 LMC720880:LMC720881 LVY720880:LVY720881 MFU720880:MFU720881 MPQ720880:MPQ720881 MZM720880:MZM720881 NJI720880:NJI720881 NTE720880:NTE720881 ODA720880:ODA720881 OMW720880:OMW720881 OWS720880:OWS720881 PGO720880:PGO720881 PQK720880:PQK720881 QAG720880:QAG720881 QKC720880:QKC720881 QTY720880:QTY720881 RDU720880:RDU720881 RNQ720880:RNQ720881 RXM720880:RXM720881 SHI720880:SHI720881 SRE720880:SRE720881 TBA720880:TBA720881 TKW720880:TKW720881 TUS720880:TUS720881 UEO720880:UEO720881 UOK720880:UOK720881 UYG720880:UYG720881 VIC720880:VIC720881 VRY720880:VRY720881 WBU720880:WBU720881 WLQ720880:WLQ720881 WVM720880:WVM720881 E786416:E786417 JA786416:JA786417 SW786416:SW786417 ACS786416:ACS786417 AMO786416:AMO786417 AWK786416:AWK786417 BGG786416:BGG786417 BQC786416:BQC786417 BZY786416:BZY786417 CJU786416:CJU786417 CTQ786416:CTQ786417 DDM786416:DDM786417 DNI786416:DNI786417 DXE786416:DXE786417 EHA786416:EHA786417 EQW786416:EQW786417 FAS786416:FAS786417 FKO786416:FKO786417 FUK786416:FUK786417 GEG786416:GEG786417 GOC786416:GOC786417 GXY786416:GXY786417 HHU786416:HHU786417 HRQ786416:HRQ786417 IBM786416:IBM786417 ILI786416:ILI786417 IVE786416:IVE786417 JFA786416:JFA786417 JOW786416:JOW786417 JYS786416:JYS786417 KIO786416:KIO786417 KSK786416:KSK786417 LCG786416:LCG786417 LMC786416:LMC786417 LVY786416:LVY786417 MFU786416:MFU786417 MPQ786416:MPQ786417 MZM786416:MZM786417 NJI786416:NJI786417 NTE786416:NTE786417 ODA786416:ODA786417 OMW786416:OMW786417 OWS786416:OWS786417 PGO786416:PGO786417 PQK786416:PQK786417 QAG786416:QAG786417 QKC786416:QKC786417 QTY786416:QTY786417 RDU786416:RDU786417 RNQ786416:RNQ786417 RXM786416:RXM786417 SHI786416:SHI786417 SRE786416:SRE786417 TBA786416:TBA786417 TKW786416:TKW786417 TUS786416:TUS786417 UEO786416:UEO786417 UOK786416:UOK786417 UYG786416:UYG786417 VIC786416:VIC786417 VRY786416:VRY786417 WBU786416:WBU786417 WLQ786416:WLQ786417 WVM786416:WVM786417 E851952:E851953 JA851952:JA851953 SW851952:SW851953 ACS851952:ACS851953 AMO851952:AMO851953 AWK851952:AWK851953 BGG851952:BGG851953 BQC851952:BQC851953 BZY851952:BZY851953 CJU851952:CJU851953 CTQ851952:CTQ851953 DDM851952:DDM851953 DNI851952:DNI851953 DXE851952:DXE851953 EHA851952:EHA851953 EQW851952:EQW851953 FAS851952:FAS851953 FKO851952:FKO851953 FUK851952:FUK851953 GEG851952:GEG851953 GOC851952:GOC851953 GXY851952:GXY851953 HHU851952:HHU851953 HRQ851952:HRQ851953 IBM851952:IBM851953 ILI851952:ILI851953 IVE851952:IVE851953 JFA851952:JFA851953 JOW851952:JOW851953 JYS851952:JYS851953 KIO851952:KIO851953 KSK851952:KSK851953 LCG851952:LCG851953 LMC851952:LMC851953 LVY851952:LVY851953 MFU851952:MFU851953 MPQ851952:MPQ851953 MZM851952:MZM851953 NJI851952:NJI851953 NTE851952:NTE851953 ODA851952:ODA851953 OMW851952:OMW851953 OWS851952:OWS851953 PGO851952:PGO851953 PQK851952:PQK851953 QAG851952:QAG851953 QKC851952:QKC851953 QTY851952:QTY851953 RDU851952:RDU851953 RNQ851952:RNQ851953 RXM851952:RXM851953 SHI851952:SHI851953 SRE851952:SRE851953 TBA851952:TBA851953 TKW851952:TKW851953 TUS851952:TUS851953 UEO851952:UEO851953 UOK851952:UOK851953 UYG851952:UYG851953 VIC851952:VIC851953 VRY851952:VRY851953 WBU851952:WBU851953 WLQ851952:WLQ851953 WVM851952:WVM851953 E917488:E917489 JA917488:JA917489 SW917488:SW917489 ACS917488:ACS917489 AMO917488:AMO917489 AWK917488:AWK917489 BGG917488:BGG917489 BQC917488:BQC917489 BZY917488:BZY917489 CJU917488:CJU917489 CTQ917488:CTQ917489 DDM917488:DDM917489 DNI917488:DNI917489 DXE917488:DXE917489 EHA917488:EHA917489 EQW917488:EQW917489 FAS917488:FAS917489 FKO917488:FKO917489 FUK917488:FUK917489 GEG917488:GEG917489 GOC917488:GOC917489 GXY917488:GXY917489 HHU917488:HHU917489 HRQ917488:HRQ917489 IBM917488:IBM917489 ILI917488:ILI917489 IVE917488:IVE917489 JFA917488:JFA917489 JOW917488:JOW917489 JYS917488:JYS917489 KIO917488:KIO917489 KSK917488:KSK917489 LCG917488:LCG917489 LMC917488:LMC917489 LVY917488:LVY917489 MFU917488:MFU917489 MPQ917488:MPQ917489 MZM917488:MZM917489 NJI917488:NJI917489 NTE917488:NTE917489 ODA917488:ODA917489 OMW917488:OMW917489 OWS917488:OWS917489 PGO917488:PGO917489 PQK917488:PQK917489 QAG917488:QAG917489 QKC917488:QKC917489 QTY917488:QTY917489 RDU917488:RDU917489 RNQ917488:RNQ917489 RXM917488:RXM917489 SHI917488:SHI917489 SRE917488:SRE917489 TBA917488:TBA917489 TKW917488:TKW917489 TUS917488:TUS917489 UEO917488:UEO917489 UOK917488:UOK917489 UYG917488:UYG917489 VIC917488:VIC917489 VRY917488:VRY917489 WBU917488:WBU917489 WLQ917488:WLQ917489 WVM917488:WVM917489 E983024:E983025 JA983024:JA983025 SW983024:SW983025 ACS983024:ACS983025 AMO983024:AMO983025 AWK983024:AWK983025 BGG983024:BGG983025 BQC983024:BQC983025 BZY983024:BZY983025 CJU983024:CJU983025 CTQ983024:CTQ983025 DDM983024:DDM983025 DNI983024:DNI983025 DXE983024:DXE983025 EHA983024:EHA983025 EQW983024:EQW983025 FAS983024:FAS983025 FKO983024:FKO983025 FUK983024:FUK983025 GEG983024:GEG983025 GOC983024:GOC983025 GXY983024:GXY983025 HHU983024:HHU983025 HRQ983024:HRQ983025 IBM983024:IBM983025 ILI983024:ILI983025 IVE983024:IVE983025 JFA983024:JFA983025 JOW983024:JOW983025 JYS983024:JYS983025 KIO983024:KIO983025 KSK983024:KSK983025 LCG983024:LCG983025 LMC983024:LMC983025 LVY983024:LVY983025 MFU983024:MFU983025 MPQ983024:MPQ983025 MZM983024:MZM983025 NJI983024:NJI983025 NTE983024:NTE983025 ODA983024:ODA983025 OMW983024:OMW983025 OWS983024:OWS983025 PGO983024:PGO983025 PQK983024:PQK983025 QAG983024:QAG983025 QKC983024:QKC983025 QTY983024:QTY983025 RDU983024:RDU983025 RNQ983024:RNQ983025 RXM983024:RXM983025 SHI983024:SHI983025 SRE983024:SRE983025 TBA983024:TBA983025 TKW983024:TKW983025 TUS983024:TUS983025 UEO983024:UEO983025 UOK983024:UOK983025 UYG983024:UYG983025 VIC983024:VIC983025 VRY983024:VRY983025 WBU983024:WBU983025 WLQ983024:WLQ983025 WVM983024:WVM983025 E32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E65530 JA65530 SW65530 ACS65530 AMO65530 AWK65530 BGG65530 BQC65530 BZY65530 CJU65530 CTQ65530 DDM65530 DNI65530 DXE65530 EHA65530 EQW65530 FAS65530 FKO65530 FUK65530 GEG65530 GOC65530 GXY65530 HHU65530 HRQ65530 IBM65530 ILI65530 IVE65530 JFA65530 JOW65530 JYS65530 KIO65530 KSK65530 LCG65530 LMC65530 LVY65530 MFU65530 MPQ65530 MZM65530 NJI65530 NTE65530 ODA65530 OMW65530 OWS65530 PGO65530 PQK65530 QAG65530 QKC65530 QTY65530 RDU65530 RNQ65530 RXM65530 SHI65530 SRE65530 TBA65530 TKW65530 TUS65530 UEO65530 UOK65530 UYG65530 VIC65530 VRY65530 WBU65530 WLQ65530 WVM65530 E131066 JA131066 SW131066 ACS131066 AMO131066 AWK131066 BGG131066 BQC131066 BZY131066 CJU131066 CTQ131066 DDM131066 DNI131066 DXE131066 EHA131066 EQW131066 FAS131066 FKO131066 FUK131066 GEG131066 GOC131066 GXY131066 HHU131066 HRQ131066 IBM131066 ILI131066 IVE131066 JFA131066 JOW131066 JYS131066 KIO131066 KSK131066 LCG131066 LMC131066 LVY131066 MFU131066 MPQ131066 MZM131066 NJI131066 NTE131066 ODA131066 OMW131066 OWS131066 PGO131066 PQK131066 QAG131066 QKC131066 QTY131066 RDU131066 RNQ131066 RXM131066 SHI131066 SRE131066 TBA131066 TKW131066 TUS131066 UEO131066 UOK131066 UYG131066 VIC131066 VRY131066 WBU131066 WLQ131066 WVM131066 E196602 JA196602 SW196602 ACS196602 AMO196602 AWK196602 BGG196602 BQC196602 BZY196602 CJU196602 CTQ196602 DDM196602 DNI196602 DXE196602 EHA196602 EQW196602 FAS196602 FKO196602 FUK196602 GEG196602 GOC196602 GXY196602 HHU196602 HRQ196602 IBM196602 ILI196602 IVE196602 JFA196602 JOW196602 JYS196602 KIO196602 KSK196602 LCG196602 LMC196602 LVY196602 MFU196602 MPQ196602 MZM196602 NJI196602 NTE196602 ODA196602 OMW196602 OWS196602 PGO196602 PQK196602 QAG196602 QKC196602 QTY196602 RDU196602 RNQ196602 RXM196602 SHI196602 SRE196602 TBA196602 TKW196602 TUS196602 UEO196602 UOK196602 UYG196602 VIC196602 VRY196602 WBU196602 WLQ196602 WVM196602 E262138 JA262138 SW262138 ACS262138 AMO262138 AWK262138 BGG262138 BQC262138 BZY262138 CJU262138 CTQ262138 DDM262138 DNI262138 DXE262138 EHA262138 EQW262138 FAS262138 FKO262138 FUK262138 GEG262138 GOC262138 GXY262138 HHU262138 HRQ262138 IBM262138 ILI262138 IVE262138 JFA262138 JOW262138 JYS262138 KIO262138 KSK262138 LCG262138 LMC262138 LVY262138 MFU262138 MPQ262138 MZM262138 NJI262138 NTE262138 ODA262138 OMW262138 OWS262138 PGO262138 PQK262138 QAG262138 QKC262138 QTY262138 RDU262138 RNQ262138 RXM262138 SHI262138 SRE262138 TBA262138 TKW262138 TUS262138 UEO262138 UOK262138 UYG262138 VIC262138 VRY262138 WBU262138 WLQ262138 WVM262138 E327674 JA327674 SW327674 ACS327674 AMO327674 AWK327674 BGG327674 BQC327674 BZY327674 CJU327674 CTQ327674 DDM327674 DNI327674 DXE327674 EHA327674 EQW327674 FAS327674 FKO327674 FUK327674 GEG327674 GOC327674 GXY327674 HHU327674 HRQ327674 IBM327674 ILI327674 IVE327674 JFA327674 JOW327674 JYS327674 KIO327674 KSK327674 LCG327674 LMC327674 LVY327674 MFU327674 MPQ327674 MZM327674 NJI327674 NTE327674 ODA327674 OMW327674 OWS327674 PGO327674 PQK327674 QAG327674 QKC327674 QTY327674 RDU327674 RNQ327674 RXM327674 SHI327674 SRE327674 TBA327674 TKW327674 TUS327674 UEO327674 UOK327674 UYG327674 VIC327674 VRY327674 WBU327674 WLQ327674 WVM327674 E393210 JA393210 SW393210 ACS393210 AMO393210 AWK393210 BGG393210 BQC393210 BZY393210 CJU393210 CTQ393210 DDM393210 DNI393210 DXE393210 EHA393210 EQW393210 FAS393210 FKO393210 FUK393210 GEG393210 GOC393210 GXY393210 HHU393210 HRQ393210 IBM393210 ILI393210 IVE393210 JFA393210 JOW393210 JYS393210 KIO393210 KSK393210 LCG393210 LMC393210 LVY393210 MFU393210 MPQ393210 MZM393210 NJI393210 NTE393210 ODA393210 OMW393210 OWS393210 PGO393210 PQK393210 QAG393210 QKC393210 QTY393210 RDU393210 RNQ393210 RXM393210 SHI393210 SRE393210 TBA393210 TKW393210 TUS393210 UEO393210 UOK393210 UYG393210 VIC393210 VRY393210 WBU393210 WLQ393210 WVM393210 E458746 JA458746 SW458746 ACS458746 AMO458746 AWK458746 BGG458746 BQC458746 BZY458746 CJU458746 CTQ458746 DDM458746 DNI458746 DXE458746 EHA458746 EQW458746 FAS458746 FKO458746 FUK458746 GEG458746 GOC458746 GXY458746 HHU458746 HRQ458746 IBM458746 ILI458746 IVE458746 JFA458746 JOW458746 JYS458746 KIO458746 KSK458746 LCG458746 LMC458746 LVY458746 MFU458746 MPQ458746 MZM458746 NJI458746 NTE458746 ODA458746 OMW458746 OWS458746 PGO458746 PQK458746 QAG458746 QKC458746 QTY458746 RDU458746 RNQ458746 RXM458746 SHI458746 SRE458746 TBA458746 TKW458746 TUS458746 UEO458746 UOK458746 UYG458746 VIC458746 VRY458746 WBU458746 WLQ458746 WVM458746 E524282 JA524282 SW524282 ACS524282 AMO524282 AWK524282 BGG524282 BQC524282 BZY524282 CJU524282 CTQ524282 DDM524282 DNI524282 DXE524282 EHA524282 EQW524282 FAS524282 FKO524282 FUK524282 GEG524282 GOC524282 GXY524282 HHU524282 HRQ524282 IBM524282 ILI524282 IVE524282 JFA524282 JOW524282 JYS524282 KIO524282 KSK524282 LCG524282 LMC524282 LVY524282 MFU524282 MPQ524282 MZM524282 NJI524282 NTE524282 ODA524282 OMW524282 OWS524282 PGO524282 PQK524282 QAG524282 QKC524282 QTY524282 RDU524282 RNQ524282 RXM524282 SHI524282 SRE524282 TBA524282 TKW524282 TUS524282 UEO524282 UOK524282 UYG524282 VIC524282 VRY524282 WBU524282 WLQ524282 WVM524282 E589818 JA589818 SW589818 ACS589818 AMO589818 AWK589818 BGG589818 BQC589818 BZY589818 CJU589818 CTQ589818 DDM589818 DNI589818 DXE589818 EHA589818 EQW589818 FAS589818 FKO589818 FUK589818 GEG589818 GOC589818 GXY589818 HHU589818 HRQ589818 IBM589818 ILI589818 IVE589818 JFA589818 JOW589818 JYS589818 KIO589818 KSK589818 LCG589818 LMC589818 LVY589818 MFU589818 MPQ589818 MZM589818 NJI589818 NTE589818 ODA589818 OMW589818 OWS589818 PGO589818 PQK589818 QAG589818 QKC589818 QTY589818 RDU589818 RNQ589818 RXM589818 SHI589818 SRE589818 TBA589818 TKW589818 TUS589818 UEO589818 UOK589818 UYG589818 VIC589818 VRY589818 WBU589818 WLQ589818 WVM589818 E655354 JA655354 SW655354 ACS655354 AMO655354 AWK655354 BGG655354 BQC655354 BZY655354 CJU655354 CTQ655354 DDM655354 DNI655354 DXE655354 EHA655354 EQW655354 FAS655354 FKO655354 FUK655354 GEG655354 GOC655354 GXY655354 HHU655354 HRQ655354 IBM655354 ILI655354 IVE655354 JFA655354 JOW655354 JYS655354 KIO655354 KSK655354 LCG655354 LMC655354 LVY655354 MFU655354 MPQ655354 MZM655354 NJI655354 NTE655354 ODA655354 OMW655354 OWS655354 PGO655354 PQK655354 QAG655354 QKC655354 QTY655354 RDU655354 RNQ655354 RXM655354 SHI655354 SRE655354 TBA655354 TKW655354 TUS655354 UEO655354 UOK655354 UYG655354 VIC655354 VRY655354 WBU655354 WLQ655354 WVM655354 E720890 JA720890 SW720890 ACS720890 AMO720890 AWK720890 BGG720890 BQC720890 BZY720890 CJU720890 CTQ720890 DDM720890 DNI720890 DXE720890 EHA720890 EQW720890 FAS720890 FKO720890 FUK720890 GEG720890 GOC720890 GXY720890 HHU720890 HRQ720890 IBM720890 ILI720890 IVE720890 JFA720890 JOW720890 JYS720890 KIO720890 KSK720890 LCG720890 LMC720890 LVY720890 MFU720890 MPQ720890 MZM720890 NJI720890 NTE720890 ODA720890 OMW720890 OWS720890 PGO720890 PQK720890 QAG720890 QKC720890 QTY720890 RDU720890 RNQ720890 RXM720890 SHI720890 SRE720890 TBA720890 TKW720890 TUS720890 UEO720890 UOK720890 UYG720890 VIC720890 VRY720890 WBU720890 WLQ720890 WVM720890 E786426 JA786426 SW786426 ACS786426 AMO786426 AWK786426 BGG786426 BQC786426 BZY786426 CJU786426 CTQ786426 DDM786426 DNI786426 DXE786426 EHA786426 EQW786426 FAS786426 FKO786426 FUK786426 GEG786426 GOC786426 GXY786426 HHU786426 HRQ786426 IBM786426 ILI786426 IVE786426 JFA786426 JOW786426 JYS786426 KIO786426 KSK786426 LCG786426 LMC786426 LVY786426 MFU786426 MPQ786426 MZM786426 NJI786426 NTE786426 ODA786426 OMW786426 OWS786426 PGO786426 PQK786426 QAG786426 QKC786426 QTY786426 RDU786426 RNQ786426 RXM786426 SHI786426 SRE786426 TBA786426 TKW786426 TUS786426 UEO786426 UOK786426 UYG786426 VIC786426 VRY786426 WBU786426 WLQ786426 WVM786426 E851962 JA851962 SW851962 ACS851962 AMO851962 AWK851962 BGG851962 BQC851962 BZY851962 CJU851962 CTQ851962 DDM851962 DNI851962 DXE851962 EHA851962 EQW851962 FAS851962 FKO851962 FUK851962 GEG851962 GOC851962 GXY851962 HHU851962 HRQ851962 IBM851962 ILI851962 IVE851962 JFA851962 JOW851962 JYS851962 KIO851962 KSK851962 LCG851962 LMC851962 LVY851962 MFU851962 MPQ851962 MZM851962 NJI851962 NTE851962 ODA851962 OMW851962 OWS851962 PGO851962 PQK851962 QAG851962 QKC851962 QTY851962 RDU851962 RNQ851962 RXM851962 SHI851962 SRE851962 TBA851962 TKW851962 TUS851962 UEO851962 UOK851962 UYG851962 VIC851962 VRY851962 WBU851962 WLQ851962 WVM851962 E917498 JA917498 SW917498 ACS917498 AMO917498 AWK917498 BGG917498 BQC917498 BZY917498 CJU917498 CTQ917498 DDM917498 DNI917498 DXE917498 EHA917498 EQW917498 FAS917498 FKO917498 FUK917498 GEG917498 GOC917498 GXY917498 HHU917498 HRQ917498 IBM917498 ILI917498 IVE917498 JFA917498 JOW917498 JYS917498 KIO917498 KSK917498 LCG917498 LMC917498 LVY917498 MFU917498 MPQ917498 MZM917498 NJI917498 NTE917498 ODA917498 OMW917498 OWS917498 PGO917498 PQK917498 QAG917498 QKC917498 QTY917498 RDU917498 RNQ917498 RXM917498 SHI917498 SRE917498 TBA917498 TKW917498 TUS917498 UEO917498 UOK917498 UYG917498 VIC917498 VRY917498 WBU917498 WLQ917498 WVM917498 E983034 JA983034 SW983034 ACS983034 AMO983034 AWK983034 BGG983034 BQC983034 BZY983034 CJU983034 CTQ983034 DDM983034 DNI983034 DXE983034 EHA983034 EQW983034 FAS983034 FKO983034 FUK983034 GEG983034 GOC983034 GXY983034 HHU983034 HRQ983034 IBM983034 ILI983034 IVE983034 JFA983034 JOW983034 JYS983034 KIO983034 KSK983034 LCG983034 LMC983034 LVY983034 MFU983034 MPQ983034 MZM983034 NJI983034 NTE983034 ODA983034 OMW983034 OWS983034 PGO983034 PQK983034 QAG983034 QKC983034 QTY983034 RDU983034 RNQ983034 RXM983034 SHI983034 SRE983034 TBA983034 TKW983034 TUS983034 UEO983034 UOK983034 UYG983034 VIC983034 VRY983034 WBU983034 WLQ983034 WVM983034 E15 WVM4 WLQ4 WBU4 VRY4 VIC4 UYG4 UOK4 UEO4 TUS4 TKW4 TBA4 SRE4 SHI4 RXM4 RNQ4 RDU4 QTY4 QKC4 QAG4 PQK4 PGO4 OWS4 OMW4 ODA4 NTE4 NJI4 MZM4 MPQ4 MFU4 LVY4 LMC4 LCG4 KSK4 KIO4 JYS4 JOW4 JFA4 IVE4 ILI4 IBM4 HRQ4 HHU4 GXY4 GOC4 GEG4 FUK4 FKO4 FAS4 EQW4 EHA4 DXE4 DNI4 DDM4 CTQ4 CJU4 BZY4 BQC4 BGG4 AWK4 AMO4 ACS4 SW4 JA4 E4 WVM9 WLQ9 WBU9 VRY9 VIC9 UYG9 UOK9 UEO9 TUS9 TKW9 TBA9 SRE9 SHI9 RXM9 RNQ9 RDU9 QTY9 QKC9 QAG9 PQK9 PGO9 OWS9 OMW9 ODA9 NTE9 NJI9 MZM9 MPQ9 MFU9 LVY9 LMC9 LCG9 KSK9 KIO9 JYS9 JOW9 JFA9 IVE9 ILI9 IBM9 HRQ9 HHU9 GXY9 GOC9 GEG9 FUK9 FKO9 FAS9 EQW9 EHA9 DXE9 DNI9 DDM9 CTQ9 CJU9 BZY9 BQC9 BGG9 AWK9 AMO9 ACS9 SW9 JA9 E9" xr:uid="{93E6FD4F-6C59-AA4C-93F5-9CE3FFC9419F}"/>
  </dataValidations>
  <pageMargins left="0.7" right="0.7" top="0.75" bottom="0.75" header="0.3" footer="0.3"/>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ED703-33E8-B24D-A768-45E435CD5B56}">
  <dimension ref="A1:U37"/>
  <sheetViews>
    <sheetView topLeftCell="A3" zoomScale="80" zoomScaleNormal="80" workbookViewId="0">
      <selection activeCell="O14" sqref="O14:O19"/>
    </sheetView>
  </sheetViews>
  <sheetFormatPr baseColWidth="10" defaultColWidth="8.83203125" defaultRowHeight="16"/>
  <cols>
    <col min="1" max="3" width="8.83203125" style="1"/>
    <col min="4" max="5" width="29.1640625" style="1" customWidth="1"/>
    <col min="6" max="6" width="8.83203125" style="1"/>
    <col min="7" max="8" width="8.83203125" style="9"/>
    <col min="9" max="9" width="9.1640625" style="9" bestFit="1" customWidth="1"/>
    <col min="10" max="10" width="10.1640625" style="1" customWidth="1"/>
    <col min="11" max="11" width="9.1640625" style="1" bestFit="1" customWidth="1"/>
    <col min="12" max="12" width="11.5" style="1" bestFit="1" customWidth="1"/>
    <col min="13" max="13" width="10.6640625" style="1" customWidth="1"/>
    <col min="14" max="14" width="9.1640625" style="1" bestFit="1" customWidth="1"/>
    <col min="15" max="15" width="14.6640625" style="1" customWidth="1"/>
    <col min="16" max="20" width="8.83203125" style="1"/>
    <col min="21" max="21" width="31.33203125" style="5" customWidth="1"/>
    <col min="22" max="259" width="8.83203125" style="1"/>
    <col min="260" max="261" width="29.1640625" style="1" customWidth="1"/>
    <col min="262" max="265" width="8.83203125" style="1"/>
    <col min="266" max="266" width="10.1640625" style="1" customWidth="1"/>
    <col min="267" max="268" width="8.83203125" style="1"/>
    <col min="269" max="269" width="10.6640625" style="1" customWidth="1"/>
    <col min="270" max="270" width="8.83203125" style="1"/>
    <col min="271" max="271" width="14.6640625" style="1" customWidth="1"/>
    <col min="272" max="276" width="8.83203125" style="1"/>
    <col min="277" max="277" width="31.33203125" style="1" customWidth="1"/>
    <col min="278" max="515" width="8.83203125" style="1"/>
    <col min="516" max="517" width="29.1640625" style="1" customWidth="1"/>
    <col min="518" max="521" width="8.83203125" style="1"/>
    <col min="522" max="522" width="10.1640625" style="1" customWidth="1"/>
    <col min="523" max="524" width="8.83203125" style="1"/>
    <col min="525" max="525" width="10.6640625" style="1" customWidth="1"/>
    <col min="526" max="526" width="8.83203125" style="1"/>
    <col min="527" max="527" width="14.6640625" style="1" customWidth="1"/>
    <col min="528" max="532" width="8.83203125" style="1"/>
    <col min="533" max="533" width="31.33203125" style="1" customWidth="1"/>
    <col min="534" max="771" width="8.83203125" style="1"/>
    <col min="772" max="773" width="29.1640625" style="1" customWidth="1"/>
    <col min="774" max="777" width="8.83203125" style="1"/>
    <col min="778" max="778" width="10.1640625" style="1" customWidth="1"/>
    <col min="779" max="780" width="8.83203125" style="1"/>
    <col min="781" max="781" width="10.6640625" style="1" customWidth="1"/>
    <col min="782" max="782" width="8.83203125" style="1"/>
    <col min="783" max="783" width="14.6640625" style="1" customWidth="1"/>
    <col min="784" max="788" width="8.83203125" style="1"/>
    <col min="789" max="789" width="31.33203125" style="1" customWidth="1"/>
    <col min="790" max="1027" width="8.83203125" style="1"/>
    <col min="1028" max="1029" width="29.1640625" style="1" customWidth="1"/>
    <col min="1030" max="1033" width="8.83203125" style="1"/>
    <col min="1034" max="1034" width="10.1640625" style="1" customWidth="1"/>
    <col min="1035" max="1036" width="8.83203125" style="1"/>
    <col min="1037" max="1037" width="10.6640625" style="1" customWidth="1"/>
    <col min="1038" max="1038" width="8.83203125" style="1"/>
    <col min="1039" max="1039" width="14.6640625" style="1" customWidth="1"/>
    <col min="1040" max="1044" width="8.83203125" style="1"/>
    <col min="1045" max="1045" width="31.33203125" style="1" customWidth="1"/>
    <col min="1046" max="1283" width="8.83203125" style="1"/>
    <col min="1284" max="1285" width="29.1640625" style="1" customWidth="1"/>
    <col min="1286" max="1289" width="8.83203125" style="1"/>
    <col min="1290" max="1290" width="10.1640625" style="1" customWidth="1"/>
    <col min="1291" max="1292" width="8.83203125" style="1"/>
    <col min="1293" max="1293" width="10.6640625" style="1" customWidth="1"/>
    <col min="1294" max="1294" width="8.83203125" style="1"/>
    <col min="1295" max="1295" width="14.6640625" style="1" customWidth="1"/>
    <col min="1296" max="1300" width="8.83203125" style="1"/>
    <col min="1301" max="1301" width="31.33203125" style="1" customWidth="1"/>
    <col min="1302" max="1539" width="8.83203125" style="1"/>
    <col min="1540" max="1541" width="29.1640625" style="1" customWidth="1"/>
    <col min="1542" max="1545" width="8.83203125" style="1"/>
    <col min="1546" max="1546" width="10.1640625" style="1" customWidth="1"/>
    <col min="1547" max="1548" width="8.83203125" style="1"/>
    <col min="1549" max="1549" width="10.6640625" style="1" customWidth="1"/>
    <col min="1550" max="1550" width="8.83203125" style="1"/>
    <col min="1551" max="1551" width="14.6640625" style="1" customWidth="1"/>
    <col min="1552" max="1556" width="8.83203125" style="1"/>
    <col min="1557" max="1557" width="31.33203125" style="1" customWidth="1"/>
    <col min="1558" max="1795" width="8.83203125" style="1"/>
    <col min="1796" max="1797" width="29.1640625" style="1" customWidth="1"/>
    <col min="1798" max="1801" width="8.83203125" style="1"/>
    <col min="1802" max="1802" width="10.1640625" style="1" customWidth="1"/>
    <col min="1803" max="1804" width="8.83203125" style="1"/>
    <col min="1805" max="1805" width="10.6640625" style="1" customWidth="1"/>
    <col min="1806" max="1806" width="8.83203125" style="1"/>
    <col min="1807" max="1807" width="14.6640625" style="1" customWidth="1"/>
    <col min="1808" max="1812" width="8.83203125" style="1"/>
    <col min="1813" max="1813" width="31.33203125" style="1" customWidth="1"/>
    <col min="1814" max="2051" width="8.83203125" style="1"/>
    <col min="2052" max="2053" width="29.1640625" style="1" customWidth="1"/>
    <col min="2054" max="2057" width="8.83203125" style="1"/>
    <col min="2058" max="2058" width="10.1640625" style="1" customWidth="1"/>
    <col min="2059" max="2060" width="8.83203125" style="1"/>
    <col min="2061" max="2061" width="10.6640625" style="1" customWidth="1"/>
    <col min="2062" max="2062" width="8.83203125" style="1"/>
    <col min="2063" max="2063" width="14.6640625" style="1" customWidth="1"/>
    <col min="2064" max="2068" width="8.83203125" style="1"/>
    <col min="2069" max="2069" width="31.33203125" style="1" customWidth="1"/>
    <col min="2070" max="2307" width="8.83203125" style="1"/>
    <col min="2308" max="2309" width="29.1640625" style="1" customWidth="1"/>
    <col min="2310" max="2313" width="8.83203125" style="1"/>
    <col min="2314" max="2314" width="10.1640625" style="1" customWidth="1"/>
    <col min="2315" max="2316" width="8.83203125" style="1"/>
    <col min="2317" max="2317" width="10.6640625" style="1" customWidth="1"/>
    <col min="2318" max="2318" width="8.83203125" style="1"/>
    <col min="2319" max="2319" width="14.6640625" style="1" customWidth="1"/>
    <col min="2320" max="2324" width="8.83203125" style="1"/>
    <col min="2325" max="2325" width="31.33203125" style="1" customWidth="1"/>
    <col min="2326" max="2563" width="8.83203125" style="1"/>
    <col min="2564" max="2565" width="29.1640625" style="1" customWidth="1"/>
    <col min="2566" max="2569" width="8.83203125" style="1"/>
    <col min="2570" max="2570" width="10.1640625" style="1" customWidth="1"/>
    <col min="2571" max="2572" width="8.83203125" style="1"/>
    <col min="2573" max="2573" width="10.6640625" style="1" customWidth="1"/>
    <col min="2574" max="2574" width="8.83203125" style="1"/>
    <col min="2575" max="2575" width="14.6640625" style="1" customWidth="1"/>
    <col min="2576" max="2580" width="8.83203125" style="1"/>
    <col min="2581" max="2581" width="31.33203125" style="1" customWidth="1"/>
    <col min="2582" max="2819" width="8.83203125" style="1"/>
    <col min="2820" max="2821" width="29.1640625" style="1" customWidth="1"/>
    <col min="2822" max="2825" width="8.83203125" style="1"/>
    <col min="2826" max="2826" width="10.1640625" style="1" customWidth="1"/>
    <col min="2827" max="2828" width="8.83203125" style="1"/>
    <col min="2829" max="2829" width="10.6640625" style="1" customWidth="1"/>
    <col min="2830" max="2830" width="8.83203125" style="1"/>
    <col min="2831" max="2831" width="14.6640625" style="1" customWidth="1"/>
    <col min="2832" max="2836" width="8.83203125" style="1"/>
    <col min="2837" max="2837" width="31.33203125" style="1" customWidth="1"/>
    <col min="2838" max="3075" width="8.83203125" style="1"/>
    <col min="3076" max="3077" width="29.1640625" style="1" customWidth="1"/>
    <col min="3078" max="3081" width="8.83203125" style="1"/>
    <col min="3082" max="3082" width="10.1640625" style="1" customWidth="1"/>
    <col min="3083" max="3084" width="8.83203125" style="1"/>
    <col min="3085" max="3085" width="10.6640625" style="1" customWidth="1"/>
    <col min="3086" max="3086" width="8.83203125" style="1"/>
    <col min="3087" max="3087" width="14.6640625" style="1" customWidth="1"/>
    <col min="3088" max="3092" width="8.83203125" style="1"/>
    <col min="3093" max="3093" width="31.33203125" style="1" customWidth="1"/>
    <col min="3094" max="3331" width="8.83203125" style="1"/>
    <col min="3332" max="3333" width="29.1640625" style="1" customWidth="1"/>
    <col min="3334" max="3337" width="8.83203125" style="1"/>
    <col min="3338" max="3338" width="10.1640625" style="1" customWidth="1"/>
    <col min="3339" max="3340" width="8.83203125" style="1"/>
    <col min="3341" max="3341" width="10.6640625" style="1" customWidth="1"/>
    <col min="3342" max="3342" width="8.83203125" style="1"/>
    <col min="3343" max="3343" width="14.6640625" style="1" customWidth="1"/>
    <col min="3344" max="3348" width="8.83203125" style="1"/>
    <col min="3349" max="3349" width="31.33203125" style="1" customWidth="1"/>
    <col min="3350" max="3587" width="8.83203125" style="1"/>
    <col min="3588" max="3589" width="29.1640625" style="1" customWidth="1"/>
    <col min="3590" max="3593" width="8.83203125" style="1"/>
    <col min="3594" max="3594" width="10.1640625" style="1" customWidth="1"/>
    <col min="3595" max="3596" width="8.83203125" style="1"/>
    <col min="3597" max="3597" width="10.6640625" style="1" customWidth="1"/>
    <col min="3598" max="3598" width="8.83203125" style="1"/>
    <col min="3599" max="3599" width="14.6640625" style="1" customWidth="1"/>
    <col min="3600" max="3604" width="8.83203125" style="1"/>
    <col min="3605" max="3605" width="31.33203125" style="1" customWidth="1"/>
    <col min="3606" max="3843" width="8.83203125" style="1"/>
    <col min="3844" max="3845" width="29.1640625" style="1" customWidth="1"/>
    <col min="3846" max="3849" width="8.83203125" style="1"/>
    <col min="3850" max="3850" width="10.1640625" style="1" customWidth="1"/>
    <col min="3851" max="3852" width="8.83203125" style="1"/>
    <col min="3853" max="3853" width="10.6640625" style="1" customWidth="1"/>
    <col min="3854" max="3854" width="8.83203125" style="1"/>
    <col min="3855" max="3855" width="14.6640625" style="1" customWidth="1"/>
    <col min="3856" max="3860" width="8.83203125" style="1"/>
    <col min="3861" max="3861" width="31.33203125" style="1" customWidth="1"/>
    <col min="3862" max="4099" width="8.83203125" style="1"/>
    <col min="4100" max="4101" width="29.1640625" style="1" customWidth="1"/>
    <col min="4102" max="4105" width="8.83203125" style="1"/>
    <col min="4106" max="4106" width="10.1640625" style="1" customWidth="1"/>
    <col min="4107" max="4108" width="8.83203125" style="1"/>
    <col min="4109" max="4109" width="10.6640625" style="1" customWidth="1"/>
    <col min="4110" max="4110" width="8.83203125" style="1"/>
    <col min="4111" max="4111" width="14.6640625" style="1" customWidth="1"/>
    <col min="4112" max="4116" width="8.83203125" style="1"/>
    <col min="4117" max="4117" width="31.33203125" style="1" customWidth="1"/>
    <col min="4118" max="4355" width="8.83203125" style="1"/>
    <col min="4356" max="4357" width="29.1640625" style="1" customWidth="1"/>
    <col min="4358" max="4361" width="8.83203125" style="1"/>
    <col min="4362" max="4362" width="10.1640625" style="1" customWidth="1"/>
    <col min="4363" max="4364" width="8.83203125" style="1"/>
    <col min="4365" max="4365" width="10.6640625" style="1" customWidth="1"/>
    <col min="4366" max="4366" width="8.83203125" style="1"/>
    <col min="4367" max="4367" width="14.6640625" style="1" customWidth="1"/>
    <col min="4368" max="4372" width="8.83203125" style="1"/>
    <col min="4373" max="4373" width="31.33203125" style="1" customWidth="1"/>
    <col min="4374" max="4611" width="8.83203125" style="1"/>
    <col min="4612" max="4613" width="29.1640625" style="1" customWidth="1"/>
    <col min="4614" max="4617" width="8.83203125" style="1"/>
    <col min="4618" max="4618" width="10.1640625" style="1" customWidth="1"/>
    <col min="4619" max="4620" width="8.83203125" style="1"/>
    <col min="4621" max="4621" width="10.6640625" style="1" customWidth="1"/>
    <col min="4622" max="4622" width="8.83203125" style="1"/>
    <col min="4623" max="4623" width="14.6640625" style="1" customWidth="1"/>
    <col min="4624" max="4628" width="8.83203125" style="1"/>
    <col min="4629" max="4629" width="31.33203125" style="1" customWidth="1"/>
    <col min="4630" max="4867" width="8.83203125" style="1"/>
    <col min="4868" max="4869" width="29.1640625" style="1" customWidth="1"/>
    <col min="4870" max="4873" width="8.83203125" style="1"/>
    <col min="4874" max="4874" width="10.1640625" style="1" customWidth="1"/>
    <col min="4875" max="4876" width="8.83203125" style="1"/>
    <col min="4877" max="4877" width="10.6640625" style="1" customWidth="1"/>
    <col min="4878" max="4878" width="8.83203125" style="1"/>
    <col min="4879" max="4879" width="14.6640625" style="1" customWidth="1"/>
    <col min="4880" max="4884" width="8.83203125" style="1"/>
    <col min="4885" max="4885" width="31.33203125" style="1" customWidth="1"/>
    <col min="4886" max="5123" width="8.83203125" style="1"/>
    <col min="5124" max="5125" width="29.1640625" style="1" customWidth="1"/>
    <col min="5126" max="5129" width="8.83203125" style="1"/>
    <col min="5130" max="5130" width="10.1640625" style="1" customWidth="1"/>
    <col min="5131" max="5132" width="8.83203125" style="1"/>
    <col min="5133" max="5133" width="10.6640625" style="1" customWidth="1"/>
    <col min="5134" max="5134" width="8.83203125" style="1"/>
    <col min="5135" max="5135" width="14.6640625" style="1" customWidth="1"/>
    <col min="5136" max="5140" width="8.83203125" style="1"/>
    <col min="5141" max="5141" width="31.33203125" style="1" customWidth="1"/>
    <col min="5142" max="5379" width="8.83203125" style="1"/>
    <col min="5380" max="5381" width="29.1640625" style="1" customWidth="1"/>
    <col min="5382" max="5385" width="8.83203125" style="1"/>
    <col min="5386" max="5386" width="10.1640625" style="1" customWidth="1"/>
    <col min="5387" max="5388" width="8.83203125" style="1"/>
    <col min="5389" max="5389" width="10.6640625" style="1" customWidth="1"/>
    <col min="5390" max="5390" width="8.83203125" style="1"/>
    <col min="5391" max="5391" width="14.6640625" style="1" customWidth="1"/>
    <col min="5392" max="5396" width="8.83203125" style="1"/>
    <col min="5397" max="5397" width="31.33203125" style="1" customWidth="1"/>
    <col min="5398" max="5635" width="8.83203125" style="1"/>
    <col min="5636" max="5637" width="29.1640625" style="1" customWidth="1"/>
    <col min="5638" max="5641" width="8.83203125" style="1"/>
    <col min="5642" max="5642" width="10.1640625" style="1" customWidth="1"/>
    <col min="5643" max="5644" width="8.83203125" style="1"/>
    <col min="5645" max="5645" width="10.6640625" style="1" customWidth="1"/>
    <col min="5646" max="5646" width="8.83203125" style="1"/>
    <col min="5647" max="5647" width="14.6640625" style="1" customWidth="1"/>
    <col min="5648" max="5652" width="8.83203125" style="1"/>
    <col min="5653" max="5653" width="31.33203125" style="1" customWidth="1"/>
    <col min="5654" max="5891" width="8.83203125" style="1"/>
    <col min="5892" max="5893" width="29.1640625" style="1" customWidth="1"/>
    <col min="5894" max="5897" width="8.83203125" style="1"/>
    <col min="5898" max="5898" width="10.1640625" style="1" customWidth="1"/>
    <col min="5899" max="5900" width="8.83203125" style="1"/>
    <col min="5901" max="5901" width="10.6640625" style="1" customWidth="1"/>
    <col min="5902" max="5902" width="8.83203125" style="1"/>
    <col min="5903" max="5903" width="14.6640625" style="1" customWidth="1"/>
    <col min="5904" max="5908" width="8.83203125" style="1"/>
    <col min="5909" max="5909" width="31.33203125" style="1" customWidth="1"/>
    <col min="5910" max="6147" width="8.83203125" style="1"/>
    <col min="6148" max="6149" width="29.1640625" style="1" customWidth="1"/>
    <col min="6150" max="6153" width="8.83203125" style="1"/>
    <col min="6154" max="6154" width="10.1640625" style="1" customWidth="1"/>
    <col min="6155" max="6156" width="8.83203125" style="1"/>
    <col min="6157" max="6157" width="10.6640625" style="1" customWidth="1"/>
    <col min="6158" max="6158" width="8.83203125" style="1"/>
    <col min="6159" max="6159" width="14.6640625" style="1" customWidth="1"/>
    <col min="6160" max="6164" width="8.83203125" style="1"/>
    <col min="6165" max="6165" width="31.33203125" style="1" customWidth="1"/>
    <col min="6166" max="6403" width="8.83203125" style="1"/>
    <col min="6404" max="6405" width="29.1640625" style="1" customWidth="1"/>
    <col min="6406" max="6409" width="8.83203125" style="1"/>
    <col min="6410" max="6410" width="10.1640625" style="1" customWidth="1"/>
    <col min="6411" max="6412" width="8.83203125" style="1"/>
    <col min="6413" max="6413" width="10.6640625" style="1" customWidth="1"/>
    <col min="6414" max="6414" width="8.83203125" style="1"/>
    <col min="6415" max="6415" width="14.6640625" style="1" customWidth="1"/>
    <col min="6416" max="6420" width="8.83203125" style="1"/>
    <col min="6421" max="6421" width="31.33203125" style="1" customWidth="1"/>
    <col min="6422" max="6659" width="8.83203125" style="1"/>
    <col min="6660" max="6661" width="29.1640625" style="1" customWidth="1"/>
    <col min="6662" max="6665" width="8.83203125" style="1"/>
    <col min="6666" max="6666" width="10.1640625" style="1" customWidth="1"/>
    <col min="6667" max="6668" width="8.83203125" style="1"/>
    <col min="6669" max="6669" width="10.6640625" style="1" customWidth="1"/>
    <col min="6670" max="6670" width="8.83203125" style="1"/>
    <col min="6671" max="6671" width="14.6640625" style="1" customWidth="1"/>
    <col min="6672" max="6676" width="8.83203125" style="1"/>
    <col min="6677" max="6677" width="31.33203125" style="1" customWidth="1"/>
    <col min="6678" max="6915" width="8.83203125" style="1"/>
    <col min="6916" max="6917" width="29.1640625" style="1" customWidth="1"/>
    <col min="6918" max="6921" width="8.83203125" style="1"/>
    <col min="6922" max="6922" width="10.1640625" style="1" customWidth="1"/>
    <col min="6923" max="6924" width="8.83203125" style="1"/>
    <col min="6925" max="6925" width="10.6640625" style="1" customWidth="1"/>
    <col min="6926" max="6926" width="8.83203125" style="1"/>
    <col min="6927" max="6927" width="14.6640625" style="1" customWidth="1"/>
    <col min="6928" max="6932" width="8.83203125" style="1"/>
    <col min="6933" max="6933" width="31.33203125" style="1" customWidth="1"/>
    <col min="6934" max="7171" width="8.83203125" style="1"/>
    <col min="7172" max="7173" width="29.1640625" style="1" customWidth="1"/>
    <col min="7174" max="7177" width="8.83203125" style="1"/>
    <col min="7178" max="7178" width="10.1640625" style="1" customWidth="1"/>
    <col min="7179" max="7180" width="8.83203125" style="1"/>
    <col min="7181" max="7181" width="10.6640625" style="1" customWidth="1"/>
    <col min="7182" max="7182" width="8.83203125" style="1"/>
    <col min="7183" max="7183" width="14.6640625" style="1" customWidth="1"/>
    <col min="7184" max="7188" width="8.83203125" style="1"/>
    <col min="7189" max="7189" width="31.33203125" style="1" customWidth="1"/>
    <col min="7190" max="7427" width="8.83203125" style="1"/>
    <col min="7428" max="7429" width="29.1640625" style="1" customWidth="1"/>
    <col min="7430" max="7433" width="8.83203125" style="1"/>
    <col min="7434" max="7434" width="10.1640625" style="1" customWidth="1"/>
    <col min="7435" max="7436" width="8.83203125" style="1"/>
    <col min="7437" max="7437" width="10.6640625" style="1" customWidth="1"/>
    <col min="7438" max="7438" width="8.83203125" style="1"/>
    <col min="7439" max="7439" width="14.6640625" style="1" customWidth="1"/>
    <col min="7440" max="7444" width="8.83203125" style="1"/>
    <col min="7445" max="7445" width="31.33203125" style="1" customWidth="1"/>
    <col min="7446" max="7683" width="8.83203125" style="1"/>
    <col min="7684" max="7685" width="29.1640625" style="1" customWidth="1"/>
    <col min="7686" max="7689" width="8.83203125" style="1"/>
    <col min="7690" max="7690" width="10.1640625" style="1" customWidth="1"/>
    <col min="7691" max="7692" width="8.83203125" style="1"/>
    <col min="7693" max="7693" width="10.6640625" style="1" customWidth="1"/>
    <col min="7694" max="7694" width="8.83203125" style="1"/>
    <col min="7695" max="7695" width="14.6640625" style="1" customWidth="1"/>
    <col min="7696" max="7700" width="8.83203125" style="1"/>
    <col min="7701" max="7701" width="31.33203125" style="1" customWidth="1"/>
    <col min="7702" max="7939" width="8.83203125" style="1"/>
    <col min="7940" max="7941" width="29.1640625" style="1" customWidth="1"/>
    <col min="7942" max="7945" width="8.83203125" style="1"/>
    <col min="7946" max="7946" width="10.1640625" style="1" customWidth="1"/>
    <col min="7947" max="7948" width="8.83203125" style="1"/>
    <col min="7949" max="7949" width="10.6640625" style="1" customWidth="1"/>
    <col min="7950" max="7950" width="8.83203125" style="1"/>
    <col min="7951" max="7951" width="14.6640625" style="1" customWidth="1"/>
    <col min="7952" max="7956" width="8.83203125" style="1"/>
    <col min="7957" max="7957" width="31.33203125" style="1" customWidth="1"/>
    <col min="7958" max="8195" width="8.83203125" style="1"/>
    <col min="8196" max="8197" width="29.1640625" style="1" customWidth="1"/>
    <col min="8198" max="8201" width="8.83203125" style="1"/>
    <col min="8202" max="8202" width="10.1640625" style="1" customWidth="1"/>
    <col min="8203" max="8204" width="8.83203125" style="1"/>
    <col min="8205" max="8205" width="10.6640625" style="1" customWidth="1"/>
    <col min="8206" max="8206" width="8.83203125" style="1"/>
    <col min="8207" max="8207" width="14.6640625" style="1" customWidth="1"/>
    <col min="8208" max="8212" width="8.83203125" style="1"/>
    <col min="8213" max="8213" width="31.33203125" style="1" customWidth="1"/>
    <col min="8214" max="8451" width="8.83203125" style="1"/>
    <col min="8452" max="8453" width="29.1640625" style="1" customWidth="1"/>
    <col min="8454" max="8457" width="8.83203125" style="1"/>
    <col min="8458" max="8458" width="10.1640625" style="1" customWidth="1"/>
    <col min="8459" max="8460" width="8.83203125" style="1"/>
    <col min="8461" max="8461" width="10.6640625" style="1" customWidth="1"/>
    <col min="8462" max="8462" width="8.83203125" style="1"/>
    <col min="8463" max="8463" width="14.6640625" style="1" customWidth="1"/>
    <col min="8464" max="8468" width="8.83203125" style="1"/>
    <col min="8469" max="8469" width="31.33203125" style="1" customWidth="1"/>
    <col min="8470" max="8707" width="8.83203125" style="1"/>
    <col min="8708" max="8709" width="29.1640625" style="1" customWidth="1"/>
    <col min="8710" max="8713" width="8.83203125" style="1"/>
    <col min="8714" max="8714" width="10.1640625" style="1" customWidth="1"/>
    <col min="8715" max="8716" width="8.83203125" style="1"/>
    <col min="8717" max="8717" width="10.6640625" style="1" customWidth="1"/>
    <col min="8718" max="8718" width="8.83203125" style="1"/>
    <col min="8719" max="8719" width="14.6640625" style="1" customWidth="1"/>
    <col min="8720" max="8724" width="8.83203125" style="1"/>
    <col min="8725" max="8725" width="31.33203125" style="1" customWidth="1"/>
    <col min="8726" max="8963" width="8.83203125" style="1"/>
    <col min="8964" max="8965" width="29.1640625" style="1" customWidth="1"/>
    <col min="8966" max="8969" width="8.83203125" style="1"/>
    <col min="8970" max="8970" width="10.1640625" style="1" customWidth="1"/>
    <col min="8971" max="8972" width="8.83203125" style="1"/>
    <col min="8973" max="8973" width="10.6640625" style="1" customWidth="1"/>
    <col min="8974" max="8974" width="8.83203125" style="1"/>
    <col min="8975" max="8975" width="14.6640625" style="1" customWidth="1"/>
    <col min="8976" max="8980" width="8.83203125" style="1"/>
    <col min="8981" max="8981" width="31.33203125" style="1" customWidth="1"/>
    <col min="8982" max="9219" width="8.83203125" style="1"/>
    <col min="9220" max="9221" width="29.1640625" style="1" customWidth="1"/>
    <col min="9222" max="9225" width="8.83203125" style="1"/>
    <col min="9226" max="9226" width="10.1640625" style="1" customWidth="1"/>
    <col min="9227" max="9228" width="8.83203125" style="1"/>
    <col min="9229" max="9229" width="10.6640625" style="1" customWidth="1"/>
    <col min="9230" max="9230" width="8.83203125" style="1"/>
    <col min="9231" max="9231" width="14.6640625" style="1" customWidth="1"/>
    <col min="9232" max="9236" width="8.83203125" style="1"/>
    <col min="9237" max="9237" width="31.33203125" style="1" customWidth="1"/>
    <col min="9238" max="9475" width="8.83203125" style="1"/>
    <col min="9476" max="9477" width="29.1640625" style="1" customWidth="1"/>
    <col min="9478" max="9481" width="8.83203125" style="1"/>
    <col min="9482" max="9482" width="10.1640625" style="1" customWidth="1"/>
    <col min="9483" max="9484" width="8.83203125" style="1"/>
    <col min="9485" max="9485" width="10.6640625" style="1" customWidth="1"/>
    <col min="9486" max="9486" width="8.83203125" style="1"/>
    <col min="9487" max="9487" width="14.6640625" style="1" customWidth="1"/>
    <col min="9488" max="9492" width="8.83203125" style="1"/>
    <col min="9493" max="9493" width="31.33203125" style="1" customWidth="1"/>
    <col min="9494" max="9731" width="8.83203125" style="1"/>
    <col min="9732" max="9733" width="29.1640625" style="1" customWidth="1"/>
    <col min="9734" max="9737" width="8.83203125" style="1"/>
    <col min="9738" max="9738" width="10.1640625" style="1" customWidth="1"/>
    <col min="9739" max="9740" width="8.83203125" style="1"/>
    <col min="9741" max="9741" width="10.6640625" style="1" customWidth="1"/>
    <col min="9742" max="9742" width="8.83203125" style="1"/>
    <col min="9743" max="9743" width="14.6640625" style="1" customWidth="1"/>
    <col min="9744" max="9748" width="8.83203125" style="1"/>
    <col min="9749" max="9749" width="31.33203125" style="1" customWidth="1"/>
    <col min="9750" max="9987" width="8.83203125" style="1"/>
    <col min="9988" max="9989" width="29.1640625" style="1" customWidth="1"/>
    <col min="9990" max="9993" width="8.83203125" style="1"/>
    <col min="9994" max="9994" width="10.1640625" style="1" customWidth="1"/>
    <col min="9995" max="9996" width="8.83203125" style="1"/>
    <col min="9997" max="9997" width="10.6640625" style="1" customWidth="1"/>
    <col min="9998" max="9998" width="8.83203125" style="1"/>
    <col min="9999" max="9999" width="14.6640625" style="1" customWidth="1"/>
    <col min="10000" max="10004" width="8.83203125" style="1"/>
    <col min="10005" max="10005" width="31.33203125" style="1" customWidth="1"/>
    <col min="10006" max="10243" width="8.83203125" style="1"/>
    <col min="10244" max="10245" width="29.1640625" style="1" customWidth="1"/>
    <col min="10246" max="10249" width="8.83203125" style="1"/>
    <col min="10250" max="10250" width="10.1640625" style="1" customWidth="1"/>
    <col min="10251" max="10252" width="8.83203125" style="1"/>
    <col min="10253" max="10253" width="10.6640625" style="1" customWidth="1"/>
    <col min="10254" max="10254" width="8.83203125" style="1"/>
    <col min="10255" max="10255" width="14.6640625" style="1" customWidth="1"/>
    <col min="10256" max="10260" width="8.83203125" style="1"/>
    <col min="10261" max="10261" width="31.33203125" style="1" customWidth="1"/>
    <col min="10262" max="10499" width="8.83203125" style="1"/>
    <col min="10500" max="10501" width="29.1640625" style="1" customWidth="1"/>
    <col min="10502" max="10505" width="8.83203125" style="1"/>
    <col min="10506" max="10506" width="10.1640625" style="1" customWidth="1"/>
    <col min="10507" max="10508" width="8.83203125" style="1"/>
    <col min="10509" max="10509" width="10.6640625" style="1" customWidth="1"/>
    <col min="10510" max="10510" width="8.83203125" style="1"/>
    <col min="10511" max="10511" width="14.6640625" style="1" customWidth="1"/>
    <col min="10512" max="10516" width="8.83203125" style="1"/>
    <col min="10517" max="10517" width="31.33203125" style="1" customWidth="1"/>
    <col min="10518" max="10755" width="8.83203125" style="1"/>
    <col min="10756" max="10757" width="29.1640625" style="1" customWidth="1"/>
    <col min="10758" max="10761" width="8.83203125" style="1"/>
    <col min="10762" max="10762" width="10.1640625" style="1" customWidth="1"/>
    <col min="10763" max="10764" width="8.83203125" style="1"/>
    <col min="10765" max="10765" width="10.6640625" style="1" customWidth="1"/>
    <col min="10766" max="10766" width="8.83203125" style="1"/>
    <col min="10767" max="10767" width="14.6640625" style="1" customWidth="1"/>
    <col min="10768" max="10772" width="8.83203125" style="1"/>
    <col min="10773" max="10773" width="31.33203125" style="1" customWidth="1"/>
    <col min="10774" max="11011" width="8.83203125" style="1"/>
    <col min="11012" max="11013" width="29.1640625" style="1" customWidth="1"/>
    <col min="11014" max="11017" width="8.83203125" style="1"/>
    <col min="11018" max="11018" width="10.1640625" style="1" customWidth="1"/>
    <col min="11019" max="11020" width="8.83203125" style="1"/>
    <col min="11021" max="11021" width="10.6640625" style="1" customWidth="1"/>
    <col min="11022" max="11022" width="8.83203125" style="1"/>
    <col min="11023" max="11023" width="14.6640625" style="1" customWidth="1"/>
    <col min="11024" max="11028" width="8.83203125" style="1"/>
    <col min="11029" max="11029" width="31.33203125" style="1" customWidth="1"/>
    <col min="11030" max="11267" width="8.83203125" style="1"/>
    <col min="11268" max="11269" width="29.1640625" style="1" customWidth="1"/>
    <col min="11270" max="11273" width="8.83203125" style="1"/>
    <col min="11274" max="11274" width="10.1640625" style="1" customWidth="1"/>
    <col min="11275" max="11276" width="8.83203125" style="1"/>
    <col min="11277" max="11277" width="10.6640625" style="1" customWidth="1"/>
    <col min="11278" max="11278" width="8.83203125" style="1"/>
    <col min="11279" max="11279" width="14.6640625" style="1" customWidth="1"/>
    <col min="11280" max="11284" width="8.83203125" style="1"/>
    <col min="11285" max="11285" width="31.33203125" style="1" customWidth="1"/>
    <col min="11286" max="11523" width="8.83203125" style="1"/>
    <col min="11524" max="11525" width="29.1640625" style="1" customWidth="1"/>
    <col min="11526" max="11529" width="8.83203125" style="1"/>
    <col min="11530" max="11530" width="10.1640625" style="1" customWidth="1"/>
    <col min="11531" max="11532" width="8.83203125" style="1"/>
    <col min="11533" max="11533" width="10.6640625" style="1" customWidth="1"/>
    <col min="11534" max="11534" width="8.83203125" style="1"/>
    <col min="11535" max="11535" width="14.6640625" style="1" customWidth="1"/>
    <col min="11536" max="11540" width="8.83203125" style="1"/>
    <col min="11541" max="11541" width="31.33203125" style="1" customWidth="1"/>
    <col min="11542" max="11779" width="8.83203125" style="1"/>
    <col min="11780" max="11781" width="29.1640625" style="1" customWidth="1"/>
    <col min="11782" max="11785" width="8.83203125" style="1"/>
    <col min="11786" max="11786" width="10.1640625" style="1" customWidth="1"/>
    <col min="11787" max="11788" width="8.83203125" style="1"/>
    <col min="11789" max="11789" width="10.6640625" style="1" customWidth="1"/>
    <col min="11790" max="11790" width="8.83203125" style="1"/>
    <col min="11791" max="11791" width="14.6640625" style="1" customWidth="1"/>
    <col min="11792" max="11796" width="8.83203125" style="1"/>
    <col min="11797" max="11797" width="31.33203125" style="1" customWidth="1"/>
    <col min="11798" max="12035" width="8.83203125" style="1"/>
    <col min="12036" max="12037" width="29.1640625" style="1" customWidth="1"/>
    <col min="12038" max="12041" width="8.83203125" style="1"/>
    <col min="12042" max="12042" width="10.1640625" style="1" customWidth="1"/>
    <col min="12043" max="12044" width="8.83203125" style="1"/>
    <col min="12045" max="12045" width="10.6640625" style="1" customWidth="1"/>
    <col min="12046" max="12046" width="8.83203125" style="1"/>
    <col min="12047" max="12047" width="14.6640625" style="1" customWidth="1"/>
    <col min="12048" max="12052" width="8.83203125" style="1"/>
    <col min="12053" max="12053" width="31.33203125" style="1" customWidth="1"/>
    <col min="12054" max="12291" width="8.83203125" style="1"/>
    <col min="12292" max="12293" width="29.1640625" style="1" customWidth="1"/>
    <col min="12294" max="12297" width="8.83203125" style="1"/>
    <col min="12298" max="12298" width="10.1640625" style="1" customWidth="1"/>
    <col min="12299" max="12300" width="8.83203125" style="1"/>
    <col min="12301" max="12301" width="10.6640625" style="1" customWidth="1"/>
    <col min="12302" max="12302" width="8.83203125" style="1"/>
    <col min="12303" max="12303" width="14.6640625" style="1" customWidth="1"/>
    <col min="12304" max="12308" width="8.83203125" style="1"/>
    <col min="12309" max="12309" width="31.33203125" style="1" customWidth="1"/>
    <col min="12310" max="12547" width="8.83203125" style="1"/>
    <col min="12548" max="12549" width="29.1640625" style="1" customWidth="1"/>
    <col min="12550" max="12553" width="8.83203125" style="1"/>
    <col min="12554" max="12554" width="10.1640625" style="1" customWidth="1"/>
    <col min="12555" max="12556" width="8.83203125" style="1"/>
    <col min="12557" max="12557" width="10.6640625" style="1" customWidth="1"/>
    <col min="12558" max="12558" width="8.83203125" style="1"/>
    <col min="12559" max="12559" width="14.6640625" style="1" customWidth="1"/>
    <col min="12560" max="12564" width="8.83203125" style="1"/>
    <col min="12565" max="12565" width="31.33203125" style="1" customWidth="1"/>
    <col min="12566" max="12803" width="8.83203125" style="1"/>
    <col min="12804" max="12805" width="29.1640625" style="1" customWidth="1"/>
    <col min="12806" max="12809" width="8.83203125" style="1"/>
    <col min="12810" max="12810" width="10.1640625" style="1" customWidth="1"/>
    <col min="12811" max="12812" width="8.83203125" style="1"/>
    <col min="12813" max="12813" width="10.6640625" style="1" customWidth="1"/>
    <col min="12814" max="12814" width="8.83203125" style="1"/>
    <col min="12815" max="12815" width="14.6640625" style="1" customWidth="1"/>
    <col min="12816" max="12820" width="8.83203125" style="1"/>
    <col min="12821" max="12821" width="31.33203125" style="1" customWidth="1"/>
    <col min="12822" max="13059" width="8.83203125" style="1"/>
    <col min="13060" max="13061" width="29.1640625" style="1" customWidth="1"/>
    <col min="13062" max="13065" width="8.83203125" style="1"/>
    <col min="13066" max="13066" width="10.1640625" style="1" customWidth="1"/>
    <col min="13067" max="13068" width="8.83203125" style="1"/>
    <col min="13069" max="13069" width="10.6640625" style="1" customWidth="1"/>
    <col min="13070" max="13070" width="8.83203125" style="1"/>
    <col min="13071" max="13071" width="14.6640625" style="1" customWidth="1"/>
    <col min="13072" max="13076" width="8.83203125" style="1"/>
    <col min="13077" max="13077" width="31.33203125" style="1" customWidth="1"/>
    <col min="13078" max="13315" width="8.83203125" style="1"/>
    <col min="13316" max="13317" width="29.1640625" style="1" customWidth="1"/>
    <col min="13318" max="13321" width="8.83203125" style="1"/>
    <col min="13322" max="13322" width="10.1640625" style="1" customWidth="1"/>
    <col min="13323" max="13324" width="8.83203125" style="1"/>
    <col min="13325" max="13325" width="10.6640625" style="1" customWidth="1"/>
    <col min="13326" max="13326" width="8.83203125" style="1"/>
    <col min="13327" max="13327" width="14.6640625" style="1" customWidth="1"/>
    <col min="13328" max="13332" width="8.83203125" style="1"/>
    <col min="13333" max="13333" width="31.33203125" style="1" customWidth="1"/>
    <col min="13334" max="13571" width="8.83203125" style="1"/>
    <col min="13572" max="13573" width="29.1640625" style="1" customWidth="1"/>
    <col min="13574" max="13577" width="8.83203125" style="1"/>
    <col min="13578" max="13578" width="10.1640625" style="1" customWidth="1"/>
    <col min="13579" max="13580" width="8.83203125" style="1"/>
    <col min="13581" max="13581" width="10.6640625" style="1" customWidth="1"/>
    <col min="13582" max="13582" width="8.83203125" style="1"/>
    <col min="13583" max="13583" width="14.6640625" style="1" customWidth="1"/>
    <col min="13584" max="13588" width="8.83203125" style="1"/>
    <col min="13589" max="13589" width="31.33203125" style="1" customWidth="1"/>
    <col min="13590" max="13827" width="8.83203125" style="1"/>
    <col min="13828" max="13829" width="29.1640625" style="1" customWidth="1"/>
    <col min="13830" max="13833" width="8.83203125" style="1"/>
    <col min="13834" max="13834" width="10.1640625" style="1" customWidth="1"/>
    <col min="13835" max="13836" width="8.83203125" style="1"/>
    <col min="13837" max="13837" width="10.6640625" style="1" customWidth="1"/>
    <col min="13838" max="13838" width="8.83203125" style="1"/>
    <col min="13839" max="13839" width="14.6640625" style="1" customWidth="1"/>
    <col min="13840" max="13844" width="8.83203125" style="1"/>
    <col min="13845" max="13845" width="31.33203125" style="1" customWidth="1"/>
    <col min="13846" max="14083" width="8.83203125" style="1"/>
    <col min="14084" max="14085" width="29.1640625" style="1" customWidth="1"/>
    <col min="14086" max="14089" width="8.83203125" style="1"/>
    <col min="14090" max="14090" width="10.1640625" style="1" customWidth="1"/>
    <col min="14091" max="14092" width="8.83203125" style="1"/>
    <col min="14093" max="14093" width="10.6640625" style="1" customWidth="1"/>
    <col min="14094" max="14094" width="8.83203125" style="1"/>
    <col min="14095" max="14095" width="14.6640625" style="1" customWidth="1"/>
    <col min="14096" max="14100" width="8.83203125" style="1"/>
    <col min="14101" max="14101" width="31.33203125" style="1" customWidth="1"/>
    <col min="14102" max="14339" width="8.83203125" style="1"/>
    <col min="14340" max="14341" width="29.1640625" style="1" customWidth="1"/>
    <col min="14342" max="14345" width="8.83203125" style="1"/>
    <col min="14346" max="14346" width="10.1640625" style="1" customWidth="1"/>
    <col min="14347" max="14348" width="8.83203125" style="1"/>
    <col min="14349" max="14349" width="10.6640625" style="1" customWidth="1"/>
    <col min="14350" max="14350" width="8.83203125" style="1"/>
    <col min="14351" max="14351" width="14.6640625" style="1" customWidth="1"/>
    <col min="14352" max="14356" width="8.83203125" style="1"/>
    <col min="14357" max="14357" width="31.33203125" style="1" customWidth="1"/>
    <col min="14358" max="14595" width="8.83203125" style="1"/>
    <col min="14596" max="14597" width="29.1640625" style="1" customWidth="1"/>
    <col min="14598" max="14601" width="8.83203125" style="1"/>
    <col min="14602" max="14602" width="10.1640625" style="1" customWidth="1"/>
    <col min="14603" max="14604" width="8.83203125" style="1"/>
    <col min="14605" max="14605" width="10.6640625" style="1" customWidth="1"/>
    <col min="14606" max="14606" width="8.83203125" style="1"/>
    <col min="14607" max="14607" width="14.6640625" style="1" customWidth="1"/>
    <col min="14608" max="14612" width="8.83203125" style="1"/>
    <col min="14613" max="14613" width="31.33203125" style="1" customWidth="1"/>
    <col min="14614" max="14851" width="8.83203125" style="1"/>
    <col min="14852" max="14853" width="29.1640625" style="1" customWidth="1"/>
    <col min="14854" max="14857" width="8.83203125" style="1"/>
    <col min="14858" max="14858" width="10.1640625" style="1" customWidth="1"/>
    <col min="14859" max="14860" width="8.83203125" style="1"/>
    <col min="14861" max="14861" width="10.6640625" style="1" customWidth="1"/>
    <col min="14862" max="14862" width="8.83203125" style="1"/>
    <col min="14863" max="14863" width="14.6640625" style="1" customWidth="1"/>
    <col min="14864" max="14868" width="8.83203125" style="1"/>
    <col min="14869" max="14869" width="31.33203125" style="1" customWidth="1"/>
    <col min="14870" max="15107" width="8.83203125" style="1"/>
    <col min="15108" max="15109" width="29.1640625" style="1" customWidth="1"/>
    <col min="15110" max="15113" width="8.83203125" style="1"/>
    <col min="15114" max="15114" width="10.1640625" style="1" customWidth="1"/>
    <col min="15115" max="15116" width="8.83203125" style="1"/>
    <col min="15117" max="15117" width="10.6640625" style="1" customWidth="1"/>
    <col min="15118" max="15118" width="8.83203125" style="1"/>
    <col min="15119" max="15119" width="14.6640625" style="1" customWidth="1"/>
    <col min="15120" max="15124" width="8.83203125" style="1"/>
    <col min="15125" max="15125" width="31.33203125" style="1" customWidth="1"/>
    <col min="15126" max="15363" width="8.83203125" style="1"/>
    <col min="15364" max="15365" width="29.1640625" style="1" customWidth="1"/>
    <col min="15366" max="15369" width="8.83203125" style="1"/>
    <col min="15370" max="15370" width="10.1640625" style="1" customWidth="1"/>
    <col min="15371" max="15372" width="8.83203125" style="1"/>
    <col min="15373" max="15373" width="10.6640625" style="1" customWidth="1"/>
    <col min="15374" max="15374" width="8.83203125" style="1"/>
    <col min="15375" max="15375" width="14.6640625" style="1" customWidth="1"/>
    <col min="15376" max="15380" width="8.83203125" style="1"/>
    <col min="15381" max="15381" width="31.33203125" style="1" customWidth="1"/>
    <col min="15382" max="15619" width="8.83203125" style="1"/>
    <col min="15620" max="15621" width="29.1640625" style="1" customWidth="1"/>
    <col min="15622" max="15625" width="8.83203125" style="1"/>
    <col min="15626" max="15626" width="10.1640625" style="1" customWidth="1"/>
    <col min="15627" max="15628" width="8.83203125" style="1"/>
    <col min="15629" max="15629" width="10.6640625" style="1" customWidth="1"/>
    <col min="15630" max="15630" width="8.83203125" style="1"/>
    <col min="15631" max="15631" width="14.6640625" style="1" customWidth="1"/>
    <col min="15632" max="15636" width="8.83203125" style="1"/>
    <col min="15637" max="15637" width="31.33203125" style="1" customWidth="1"/>
    <col min="15638" max="15875" width="8.83203125" style="1"/>
    <col min="15876" max="15877" width="29.1640625" style="1" customWidth="1"/>
    <col min="15878" max="15881" width="8.83203125" style="1"/>
    <col min="15882" max="15882" width="10.1640625" style="1" customWidth="1"/>
    <col min="15883" max="15884" width="8.83203125" style="1"/>
    <col min="15885" max="15885" width="10.6640625" style="1" customWidth="1"/>
    <col min="15886" max="15886" width="8.83203125" style="1"/>
    <col min="15887" max="15887" width="14.6640625" style="1" customWidth="1"/>
    <col min="15888" max="15892" width="8.83203125" style="1"/>
    <col min="15893" max="15893" width="31.33203125" style="1" customWidth="1"/>
    <col min="15894" max="16131" width="8.83203125" style="1"/>
    <col min="16132" max="16133" width="29.1640625" style="1" customWidth="1"/>
    <col min="16134" max="16137" width="8.83203125" style="1"/>
    <col min="16138" max="16138" width="10.1640625" style="1" customWidth="1"/>
    <col min="16139" max="16140" width="8.83203125" style="1"/>
    <col min="16141" max="16141" width="10.6640625" style="1" customWidth="1"/>
    <col min="16142" max="16142" width="8.83203125" style="1"/>
    <col min="16143" max="16143" width="14.6640625" style="1" customWidth="1"/>
    <col min="16144" max="16148" width="8.83203125" style="1"/>
    <col min="16149" max="16149" width="31.33203125" style="1" customWidth="1"/>
    <col min="16150" max="16384" width="8.83203125" style="1"/>
  </cols>
  <sheetData>
    <row r="1" spans="1:21" ht="54" customHeight="1">
      <c r="A1" s="803" t="s">
        <v>1273</v>
      </c>
      <c r="B1" s="803"/>
      <c r="C1" s="803"/>
      <c r="D1" s="803"/>
      <c r="E1" s="803"/>
      <c r="F1" s="803"/>
      <c r="G1" s="803"/>
      <c r="H1" s="803"/>
      <c r="I1" s="803"/>
      <c r="J1" s="803"/>
      <c r="K1" s="803"/>
      <c r="L1" s="803"/>
      <c r="M1" s="803"/>
      <c r="N1" s="803"/>
      <c r="O1" s="803"/>
      <c r="P1" s="803"/>
      <c r="Q1" s="803"/>
      <c r="R1" s="803"/>
      <c r="S1" s="803"/>
      <c r="T1" s="803"/>
      <c r="U1" s="803"/>
    </row>
    <row r="2" spans="1:21">
      <c r="A2" s="807"/>
      <c r="B2" s="807"/>
      <c r="C2" s="807"/>
      <c r="D2" s="807"/>
      <c r="E2" s="807"/>
      <c r="F2" s="807"/>
      <c r="G2" s="807"/>
      <c r="H2" s="807"/>
      <c r="I2" s="807"/>
      <c r="J2" s="807"/>
      <c r="K2" s="807"/>
      <c r="L2" s="807"/>
      <c r="M2" s="807"/>
      <c r="N2" s="807"/>
      <c r="O2" s="807"/>
      <c r="P2" s="808" t="s">
        <v>2</v>
      </c>
      <c r="Q2" s="808"/>
      <c r="R2" s="808"/>
      <c r="S2" s="808"/>
      <c r="T2" s="809"/>
      <c r="U2" s="810" t="s">
        <v>3</v>
      </c>
    </row>
    <row r="3" spans="1:21" ht="119">
      <c r="A3" s="10" t="s">
        <v>4</v>
      </c>
      <c r="B3" s="11" t="s">
        <v>5</v>
      </c>
      <c r="C3" s="11" t="s">
        <v>228</v>
      </c>
      <c r="D3" s="12" t="s">
        <v>6</v>
      </c>
      <c r="E3" s="12" t="s">
        <v>7</v>
      </c>
      <c r="F3" s="10" t="s">
        <v>8</v>
      </c>
      <c r="G3" s="10" t="s">
        <v>9</v>
      </c>
      <c r="H3" s="10" t="s">
        <v>10</v>
      </c>
      <c r="I3" s="10" t="s">
        <v>11</v>
      </c>
      <c r="J3" s="10" t="s">
        <v>12</v>
      </c>
      <c r="K3" s="10" t="s">
        <v>13</v>
      </c>
      <c r="L3" s="13" t="s">
        <v>14</v>
      </c>
      <c r="M3" s="10" t="s">
        <v>15</v>
      </c>
      <c r="N3" s="10" t="s">
        <v>16</v>
      </c>
      <c r="O3" s="10" t="s">
        <v>17</v>
      </c>
      <c r="P3" s="14" t="s">
        <v>18</v>
      </c>
      <c r="Q3" s="14" t="s">
        <v>19</v>
      </c>
      <c r="R3" s="14" t="s">
        <v>20</v>
      </c>
      <c r="S3" s="14" t="s">
        <v>21</v>
      </c>
      <c r="T3" s="15" t="s">
        <v>22</v>
      </c>
      <c r="U3" s="811"/>
    </row>
    <row r="4" spans="1:21" s="448" customFormat="1" ht="31.5" customHeight="1">
      <c r="A4" s="50" t="s">
        <v>1285</v>
      </c>
      <c r="B4" s="51" t="s">
        <v>23</v>
      </c>
      <c r="C4" s="51" t="s">
        <v>24</v>
      </c>
      <c r="D4" s="248" t="s">
        <v>1286</v>
      </c>
      <c r="E4" s="6" t="s">
        <v>1287</v>
      </c>
      <c r="F4" s="52" t="s">
        <v>430</v>
      </c>
      <c r="G4" s="53"/>
      <c r="H4" s="53" t="s">
        <v>29</v>
      </c>
      <c r="I4" s="53">
        <v>5</v>
      </c>
      <c r="J4" s="54">
        <v>238</v>
      </c>
      <c r="K4" s="50">
        <v>60</v>
      </c>
      <c r="L4" s="54">
        <f>J4*K4</f>
        <v>14280</v>
      </c>
      <c r="M4" s="54">
        <f>L4*0.09</f>
        <v>1285.2</v>
      </c>
      <c r="N4" s="54">
        <v>0</v>
      </c>
      <c r="O4" s="249">
        <f t="shared" ref="O4:O16" si="0">L4+M4+N4</f>
        <v>15565.2</v>
      </c>
      <c r="P4" s="50"/>
      <c r="Q4" s="50"/>
      <c r="R4" s="50"/>
      <c r="S4" s="50"/>
      <c r="T4" s="194"/>
      <c r="U4" s="7"/>
    </row>
    <row r="5" spans="1:21" s="448" customFormat="1" ht="31.5" customHeight="1">
      <c r="A5" s="50" t="s">
        <v>1285</v>
      </c>
      <c r="B5" s="51" t="s">
        <v>23</v>
      </c>
      <c r="C5" s="51" t="s">
        <v>24</v>
      </c>
      <c r="D5" s="250" t="s">
        <v>1288</v>
      </c>
      <c r="E5" s="251" t="s">
        <v>1289</v>
      </c>
      <c r="F5" s="52" t="s">
        <v>430</v>
      </c>
      <c r="G5" s="53"/>
      <c r="H5" s="53" t="s">
        <v>29</v>
      </c>
      <c r="I5" s="53">
        <v>10</v>
      </c>
      <c r="J5" s="54">
        <v>700</v>
      </c>
      <c r="K5" s="50">
        <v>3</v>
      </c>
      <c r="L5" s="54">
        <f>J5*K5</f>
        <v>2100</v>
      </c>
      <c r="M5" s="54">
        <f>L5*0.09</f>
        <v>189</v>
      </c>
      <c r="N5" s="54">
        <v>0</v>
      </c>
      <c r="O5" s="249">
        <f t="shared" si="0"/>
        <v>2289</v>
      </c>
      <c r="P5" s="50"/>
      <c r="Q5" s="50"/>
      <c r="R5" s="50"/>
      <c r="S5" s="50"/>
      <c r="T5" s="194"/>
      <c r="U5" s="7"/>
    </row>
    <row r="6" spans="1:21" s="448" customFormat="1" ht="31.5" customHeight="1">
      <c r="A6" s="50" t="s">
        <v>1285</v>
      </c>
      <c r="B6" s="51" t="s">
        <v>39</v>
      </c>
      <c r="C6" s="51" t="s">
        <v>24</v>
      </c>
      <c r="D6" s="252" t="s">
        <v>1290</v>
      </c>
      <c r="E6" s="6" t="s">
        <v>1291</v>
      </c>
      <c r="F6" s="52" t="s">
        <v>430</v>
      </c>
      <c r="G6" s="53"/>
      <c r="H6" s="53" t="s">
        <v>29</v>
      </c>
      <c r="I6" s="53">
        <v>6</v>
      </c>
      <c r="J6" s="54">
        <v>379</v>
      </c>
      <c r="K6" s="50">
        <v>100</v>
      </c>
      <c r="L6" s="54">
        <f>J6*K6</f>
        <v>37900</v>
      </c>
      <c r="M6" s="54">
        <f>L6*0.09</f>
        <v>3411</v>
      </c>
      <c r="N6" s="54">
        <v>0</v>
      </c>
      <c r="O6" s="249">
        <f t="shared" si="0"/>
        <v>41311</v>
      </c>
      <c r="P6" s="50"/>
      <c r="Q6" s="50"/>
      <c r="R6" s="50"/>
      <c r="S6" s="50"/>
      <c r="T6" s="194"/>
      <c r="U6" s="7"/>
    </row>
    <row r="7" spans="1:21" s="448" customFormat="1" ht="31.5" customHeight="1">
      <c r="A7" s="50" t="s">
        <v>1285</v>
      </c>
      <c r="B7" s="51" t="s">
        <v>23</v>
      </c>
      <c r="C7" s="51" t="s">
        <v>24</v>
      </c>
      <c r="D7" s="253" t="s">
        <v>1292</v>
      </c>
      <c r="E7" s="254" t="s">
        <v>1293</v>
      </c>
      <c r="F7" s="52" t="s">
        <v>430</v>
      </c>
      <c r="G7" s="53"/>
      <c r="H7" s="53" t="s">
        <v>29</v>
      </c>
      <c r="I7" s="53">
        <v>5</v>
      </c>
      <c r="J7" s="54">
        <v>100</v>
      </c>
      <c r="K7" s="50">
        <v>100</v>
      </c>
      <c r="L7" s="54">
        <f>J7*K7</f>
        <v>10000</v>
      </c>
      <c r="M7" s="54">
        <f>L7*0.09</f>
        <v>900</v>
      </c>
      <c r="N7" s="54">
        <v>0</v>
      </c>
      <c r="O7" s="249">
        <f t="shared" si="0"/>
        <v>10900</v>
      </c>
      <c r="P7" s="50"/>
      <c r="Q7" s="50"/>
      <c r="R7" s="50"/>
      <c r="S7" s="50"/>
      <c r="T7" s="194"/>
      <c r="U7" s="7"/>
    </row>
    <row r="8" spans="1:21" s="448" customFormat="1" ht="31.5" customHeight="1">
      <c r="A8" s="50" t="s">
        <v>1285</v>
      </c>
      <c r="B8" s="51" t="s">
        <v>39</v>
      </c>
      <c r="C8" s="51" t="s">
        <v>83</v>
      </c>
      <c r="D8" s="7" t="s">
        <v>1312</v>
      </c>
      <c r="E8" s="261" t="s">
        <v>1313</v>
      </c>
      <c r="F8" s="52" t="s">
        <v>1311</v>
      </c>
      <c r="G8" s="53"/>
      <c r="H8" s="50" t="s">
        <v>1314</v>
      </c>
      <c r="I8" s="262" t="s">
        <v>1315</v>
      </c>
      <c r="J8" s="263" t="s">
        <v>1316</v>
      </c>
      <c r="K8" s="53" t="s">
        <v>1317</v>
      </c>
      <c r="L8" s="54">
        <v>43200</v>
      </c>
      <c r="M8" s="54">
        <v>0</v>
      </c>
      <c r="N8" s="54">
        <v>0</v>
      </c>
      <c r="O8" s="249">
        <f t="shared" si="0"/>
        <v>43200</v>
      </c>
      <c r="P8" s="53"/>
      <c r="Q8" s="53"/>
      <c r="R8" s="53"/>
      <c r="S8" s="53"/>
      <c r="T8" s="194"/>
      <c r="U8" s="7"/>
    </row>
    <row r="9" spans="1:21" s="448" customFormat="1" ht="31.5" customHeight="1">
      <c r="A9" s="50" t="s">
        <v>1327</v>
      </c>
      <c r="B9" s="51" t="s">
        <v>1331</v>
      </c>
      <c r="C9" s="51" t="s">
        <v>24</v>
      </c>
      <c r="D9" s="6" t="s">
        <v>1332</v>
      </c>
      <c r="E9" s="6" t="s">
        <v>1333</v>
      </c>
      <c r="F9" s="52"/>
      <c r="G9" s="53" t="s">
        <v>28</v>
      </c>
      <c r="H9" s="53" t="s">
        <v>162</v>
      </c>
      <c r="I9" s="53">
        <v>4</v>
      </c>
      <c r="J9" s="54">
        <v>499</v>
      </c>
      <c r="K9" s="50">
        <v>30</v>
      </c>
      <c r="L9" s="263">
        <f>J9*K9</f>
        <v>14970</v>
      </c>
      <c r="M9" s="54">
        <f>L9*0.09</f>
        <v>1347.3</v>
      </c>
      <c r="N9" s="54">
        <v>300</v>
      </c>
      <c r="O9" s="249">
        <f t="shared" si="0"/>
        <v>16617.3</v>
      </c>
      <c r="P9" s="50"/>
      <c r="Q9" s="50"/>
      <c r="R9" s="50"/>
      <c r="S9" s="50"/>
      <c r="T9" s="194"/>
      <c r="U9" s="7"/>
    </row>
    <row r="10" spans="1:21" s="448" customFormat="1" ht="31.5" customHeight="1">
      <c r="A10" s="50" t="s">
        <v>1327</v>
      </c>
      <c r="B10" s="51" t="s">
        <v>920</v>
      </c>
      <c r="C10" s="51" t="s">
        <v>24</v>
      </c>
      <c r="D10" s="51" t="s">
        <v>1334</v>
      </c>
      <c r="E10" s="6" t="s">
        <v>1335</v>
      </c>
      <c r="F10" s="52"/>
      <c r="G10" s="53" t="s">
        <v>28</v>
      </c>
      <c r="H10" s="53" t="s">
        <v>33</v>
      </c>
      <c r="I10" s="53"/>
      <c r="J10" s="54">
        <v>1200</v>
      </c>
      <c r="K10" s="50">
        <v>3</v>
      </c>
      <c r="L10" s="263">
        <f>J10*K10</f>
        <v>3600</v>
      </c>
      <c r="M10" s="54">
        <f>L10*0.09</f>
        <v>324</v>
      </c>
      <c r="N10" s="54">
        <v>0</v>
      </c>
      <c r="O10" s="249">
        <f t="shared" si="0"/>
        <v>3924</v>
      </c>
      <c r="P10" s="50"/>
      <c r="Q10" s="50"/>
      <c r="R10" s="50"/>
      <c r="S10" s="50"/>
      <c r="T10" s="194"/>
      <c r="U10" s="7"/>
    </row>
    <row r="11" spans="1:21" s="448" customFormat="1" ht="119">
      <c r="A11" s="50" t="s">
        <v>1339</v>
      </c>
      <c r="B11" s="51" t="s">
        <v>23</v>
      </c>
      <c r="C11" s="51" t="s">
        <v>24</v>
      </c>
      <c r="D11" s="6" t="s">
        <v>1340</v>
      </c>
      <c r="E11" s="6" t="s">
        <v>1341</v>
      </c>
      <c r="F11" s="7" t="s">
        <v>1342</v>
      </c>
      <c r="G11" s="53" t="s">
        <v>28</v>
      </c>
      <c r="H11" s="53" t="s">
        <v>1343</v>
      </c>
      <c r="I11" s="53">
        <v>10</v>
      </c>
      <c r="J11" s="54">
        <v>400</v>
      </c>
      <c r="K11" s="50">
        <v>1</v>
      </c>
      <c r="L11" s="263">
        <f>J11*K11</f>
        <v>400</v>
      </c>
      <c r="M11" s="54">
        <v>0</v>
      </c>
      <c r="N11" s="54">
        <v>0</v>
      </c>
      <c r="O11" s="249">
        <f t="shared" si="0"/>
        <v>400</v>
      </c>
      <c r="P11" s="50"/>
      <c r="Q11" s="50"/>
      <c r="R11" s="50"/>
      <c r="S11" s="50"/>
      <c r="T11" s="194"/>
      <c r="U11" s="7"/>
    </row>
    <row r="12" spans="1:21" s="448" customFormat="1" ht="51">
      <c r="A12" s="50" t="s">
        <v>1339</v>
      </c>
      <c r="B12" s="51" t="s">
        <v>23</v>
      </c>
      <c r="C12" s="51" t="s">
        <v>24</v>
      </c>
      <c r="D12" s="6" t="s">
        <v>1344</v>
      </c>
      <c r="E12" s="6" t="s">
        <v>1345</v>
      </c>
      <c r="F12" s="7" t="s">
        <v>1342</v>
      </c>
      <c r="G12" s="53" t="s">
        <v>28</v>
      </c>
      <c r="H12" s="53" t="s">
        <v>1343</v>
      </c>
      <c r="I12" s="53">
        <v>10</v>
      </c>
      <c r="J12" s="54">
        <v>188</v>
      </c>
      <c r="K12" s="50">
        <v>2</v>
      </c>
      <c r="L12" s="263">
        <f>J12*K12</f>
        <v>376</v>
      </c>
      <c r="M12" s="54">
        <v>0</v>
      </c>
      <c r="N12" s="54">
        <v>0</v>
      </c>
      <c r="O12" s="249">
        <f t="shared" si="0"/>
        <v>376</v>
      </c>
      <c r="P12" s="50"/>
      <c r="Q12" s="50"/>
      <c r="R12" s="50"/>
      <c r="S12" s="50"/>
      <c r="T12" s="194"/>
      <c r="U12" s="7"/>
    </row>
    <row r="13" spans="1:21" s="448" customFormat="1" ht="51">
      <c r="A13" s="50" t="s">
        <v>1339</v>
      </c>
      <c r="B13" s="51" t="s">
        <v>39</v>
      </c>
      <c r="C13" s="51" t="s">
        <v>83</v>
      </c>
      <c r="D13" s="6" t="s">
        <v>1346</v>
      </c>
      <c r="E13" s="6" t="s">
        <v>1347</v>
      </c>
      <c r="F13" s="7" t="s">
        <v>1348</v>
      </c>
      <c r="G13" s="53" t="s">
        <v>28</v>
      </c>
      <c r="H13" s="53"/>
      <c r="I13" s="53"/>
      <c r="J13" s="54">
        <v>8400</v>
      </c>
      <c r="K13" s="50"/>
      <c r="L13" s="54">
        <v>8400</v>
      </c>
      <c r="M13" s="54">
        <v>0</v>
      </c>
      <c r="N13" s="54">
        <v>0</v>
      </c>
      <c r="O13" s="249">
        <f t="shared" si="0"/>
        <v>8400</v>
      </c>
      <c r="P13" s="50"/>
      <c r="Q13" s="50"/>
      <c r="R13" s="50"/>
      <c r="S13" s="50"/>
      <c r="T13" s="194"/>
      <c r="U13" s="7"/>
    </row>
    <row r="14" spans="1:21" ht="31.5" customHeight="1">
      <c r="A14" s="2" t="s">
        <v>1274</v>
      </c>
      <c r="B14" s="237" t="s">
        <v>39</v>
      </c>
      <c r="C14" s="1" t="s">
        <v>24</v>
      </c>
      <c r="D14" s="62" t="s">
        <v>1275</v>
      </c>
      <c r="E14" s="65" t="s">
        <v>1276</v>
      </c>
      <c r="F14" s="238" t="s">
        <v>1277</v>
      </c>
      <c r="G14" s="58" t="s">
        <v>28</v>
      </c>
      <c r="H14" s="59" t="s">
        <v>42</v>
      </c>
      <c r="I14" s="58">
        <v>5</v>
      </c>
      <c r="J14" s="60">
        <v>3300</v>
      </c>
      <c r="K14" s="239">
        <v>1</v>
      </c>
      <c r="L14" s="240">
        <f>J14*K14</f>
        <v>3300</v>
      </c>
      <c r="M14" s="61">
        <f>L14*0.09</f>
        <v>297</v>
      </c>
      <c r="N14" s="241">
        <v>30</v>
      </c>
      <c r="O14" s="42">
        <f t="shared" si="0"/>
        <v>3627</v>
      </c>
      <c r="P14" s="24"/>
      <c r="Q14" s="24"/>
      <c r="R14" s="24"/>
      <c r="S14" s="24"/>
      <c r="T14" s="25"/>
      <c r="U14" s="8"/>
    </row>
    <row r="15" spans="1:21" ht="31.5" customHeight="1">
      <c r="A15" s="2" t="s">
        <v>1274</v>
      </c>
      <c r="B15" s="237" t="s">
        <v>39</v>
      </c>
      <c r="C15" s="1" t="s">
        <v>24</v>
      </c>
      <c r="D15" s="62" t="s">
        <v>1278</v>
      </c>
      <c r="E15" s="65" t="s">
        <v>1276</v>
      </c>
      <c r="F15" s="242" t="s">
        <v>1277</v>
      </c>
      <c r="G15" s="243" t="s">
        <v>28</v>
      </c>
      <c r="H15" s="244" t="s">
        <v>42</v>
      </c>
      <c r="I15" s="243">
        <v>5</v>
      </c>
      <c r="J15" s="245">
        <v>500</v>
      </c>
      <c r="K15" s="239">
        <v>1</v>
      </c>
      <c r="L15" s="246">
        <v>500</v>
      </c>
      <c r="M15" s="61">
        <f>L15*0.09</f>
        <v>45</v>
      </c>
      <c r="N15" s="241">
        <v>30</v>
      </c>
      <c r="O15" s="42">
        <f t="shared" si="0"/>
        <v>575</v>
      </c>
      <c r="P15" s="24"/>
      <c r="Q15" s="24"/>
      <c r="R15" s="24"/>
      <c r="S15" s="24"/>
      <c r="T15" s="25"/>
      <c r="U15" s="8"/>
    </row>
    <row r="16" spans="1:21" ht="31.5" customHeight="1">
      <c r="A16" s="2" t="s">
        <v>1285</v>
      </c>
      <c r="B16" s="569" t="s">
        <v>39</v>
      </c>
      <c r="C16" s="570" t="s">
        <v>44</v>
      </c>
      <c r="D16" s="259" t="s">
        <v>1302</v>
      </c>
      <c r="E16" s="267" t="s">
        <v>1303</v>
      </c>
      <c r="F16" s="242" t="s">
        <v>1300</v>
      </c>
      <c r="G16" s="58"/>
      <c r="H16" s="59" t="s">
        <v>29</v>
      </c>
      <c r="I16" s="32">
        <v>20</v>
      </c>
      <c r="J16" s="60">
        <v>555</v>
      </c>
      <c r="K16" s="576">
        <v>10</v>
      </c>
      <c r="L16" s="240">
        <f>J16*K16</f>
        <v>5550</v>
      </c>
      <c r="M16" s="61">
        <f>L16*0.09</f>
        <v>499.5</v>
      </c>
      <c r="N16" s="241">
        <v>0</v>
      </c>
      <c r="O16" s="42">
        <f t="shared" si="0"/>
        <v>6049.5</v>
      </c>
      <c r="P16" s="27"/>
      <c r="Q16" s="27"/>
      <c r="R16" s="27"/>
      <c r="S16" s="27"/>
      <c r="T16" s="28"/>
      <c r="U16" s="8"/>
    </row>
    <row r="17" spans="1:21" ht="31.5" customHeight="1">
      <c r="A17" s="2" t="s">
        <v>1285</v>
      </c>
      <c r="B17" s="569" t="s">
        <v>39</v>
      </c>
      <c r="C17" s="570" t="s">
        <v>83</v>
      </c>
      <c r="D17" s="571" t="s">
        <v>1306</v>
      </c>
      <c r="E17" s="260" t="s">
        <v>1307</v>
      </c>
      <c r="F17" s="242" t="s">
        <v>1308</v>
      </c>
      <c r="G17" s="58"/>
      <c r="H17" s="59" t="s">
        <v>29</v>
      </c>
      <c r="I17" s="32">
        <v>10</v>
      </c>
      <c r="J17" s="60" t="s">
        <v>1249</v>
      </c>
      <c r="K17" s="576">
        <v>1</v>
      </c>
      <c r="L17" s="240"/>
      <c r="M17" s="61">
        <v>0</v>
      </c>
      <c r="N17" s="241">
        <v>0</v>
      </c>
      <c r="O17" s="42" t="s">
        <v>1249</v>
      </c>
      <c r="P17" s="27"/>
      <c r="Q17" s="27"/>
      <c r="R17" s="27"/>
      <c r="S17" s="27"/>
      <c r="T17" s="25"/>
      <c r="U17" s="8"/>
    </row>
    <row r="18" spans="1:21" ht="31.5" customHeight="1">
      <c r="A18" s="2" t="s">
        <v>1327</v>
      </c>
      <c r="B18" s="569" t="s">
        <v>645</v>
      </c>
      <c r="C18" s="3" t="s">
        <v>44</v>
      </c>
      <c r="D18" s="247" t="s">
        <v>1330</v>
      </c>
      <c r="E18" s="4" t="s">
        <v>1330</v>
      </c>
      <c r="F18" s="238"/>
      <c r="G18" s="58" t="s">
        <v>28</v>
      </c>
      <c r="H18" s="59" t="s">
        <v>162</v>
      </c>
      <c r="I18" s="58">
        <v>2</v>
      </c>
      <c r="J18" s="60">
        <v>250</v>
      </c>
      <c r="K18" s="577">
        <v>9</v>
      </c>
      <c r="L18" s="578">
        <f>J18*K18</f>
        <v>2250</v>
      </c>
      <c r="M18" s="61">
        <f>L18*0.09</f>
        <v>202.5</v>
      </c>
      <c r="N18" s="60">
        <v>200</v>
      </c>
      <c r="O18" s="42">
        <f>L18+M18+N18</f>
        <v>2652.5</v>
      </c>
      <c r="P18" s="24"/>
      <c r="Q18" s="24"/>
      <c r="R18" s="24"/>
      <c r="S18" s="24"/>
      <c r="T18" s="25"/>
      <c r="U18" s="8"/>
    </row>
    <row r="19" spans="1:21" ht="31.5" customHeight="1">
      <c r="A19" s="2" t="s">
        <v>1339</v>
      </c>
      <c r="B19" s="3" t="s">
        <v>645</v>
      </c>
      <c r="C19" s="3" t="s">
        <v>83</v>
      </c>
      <c r="D19" s="4" t="s">
        <v>1349</v>
      </c>
      <c r="E19" s="256" t="s">
        <v>1350</v>
      </c>
      <c r="F19" s="8" t="s">
        <v>1351</v>
      </c>
      <c r="G19" s="20" t="s">
        <v>28</v>
      </c>
      <c r="H19" s="20"/>
      <c r="I19" s="20"/>
      <c r="J19" s="22">
        <v>5000</v>
      </c>
      <c r="K19" s="2"/>
      <c r="L19" s="22">
        <v>5000</v>
      </c>
      <c r="M19" s="22">
        <v>0</v>
      </c>
      <c r="N19" s="22">
        <v>0</v>
      </c>
      <c r="O19" s="42">
        <f>L19+M19+N19</f>
        <v>5000</v>
      </c>
      <c r="P19" s="24"/>
      <c r="Q19" s="24"/>
      <c r="R19" s="24"/>
      <c r="S19" s="24"/>
      <c r="T19" s="25"/>
      <c r="U19" s="8"/>
    </row>
    <row r="20" spans="1:21" ht="31.5" customHeight="1">
      <c r="A20" s="24"/>
      <c r="B20" s="579"/>
      <c r="C20" s="579"/>
      <c r="D20" s="567"/>
      <c r="E20" s="580"/>
      <c r="F20" s="568"/>
      <c r="G20" s="27"/>
      <c r="H20" s="27"/>
      <c r="I20" s="27"/>
      <c r="J20" s="581"/>
      <c r="K20" s="24"/>
      <c r="L20" s="581"/>
      <c r="M20" s="581"/>
      <c r="N20" s="581"/>
      <c r="O20" s="582">
        <f>SUM(O4:O19)</f>
        <v>160886.5</v>
      </c>
      <c r="P20" s="24"/>
      <c r="Q20" s="24"/>
      <c r="R20" s="24"/>
      <c r="S20" s="24"/>
      <c r="T20" s="25"/>
      <c r="U20" s="568"/>
    </row>
    <row r="21" spans="1:21" ht="31.5" customHeight="1">
      <c r="A21" s="2" t="s">
        <v>1274</v>
      </c>
      <c r="B21" s="182" t="s">
        <v>30</v>
      </c>
      <c r="C21" s="3" t="s">
        <v>24</v>
      </c>
      <c r="D21" s="8" t="s">
        <v>1283</v>
      </c>
      <c r="E21" s="256" t="s">
        <v>1284</v>
      </c>
      <c r="F21" s="19" t="s">
        <v>1277</v>
      </c>
      <c r="G21" s="20" t="s">
        <v>128</v>
      </c>
      <c r="H21" s="20" t="s">
        <v>33</v>
      </c>
      <c r="I21" s="2">
        <v>20</v>
      </c>
      <c r="J21" s="22">
        <v>8400</v>
      </c>
      <c r="K21" s="20">
        <v>210</v>
      </c>
      <c r="L21" s="22">
        <v>8400</v>
      </c>
      <c r="M21" s="22">
        <f>L21*0.09</f>
        <v>756</v>
      </c>
      <c r="N21" s="22">
        <v>120</v>
      </c>
      <c r="O21" s="23">
        <f>L21+M21+N21</f>
        <v>9276</v>
      </c>
      <c r="P21" s="24"/>
      <c r="Q21" s="24"/>
      <c r="R21" s="24"/>
      <c r="S21" s="24"/>
      <c r="T21" s="25"/>
      <c r="U21" s="8"/>
    </row>
    <row r="22" spans="1:21" ht="31.5" customHeight="1">
      <c r="A22" s="2" t="s">
        <v>1285</v>
      </c>
      <c r="B22" s="3" t="s">
        <v>30</v>
      </c>
      <c r="C22" s="3" t="s">
        <v>44</v>
      </c>
      <c r="D22" s="257" t="s">
        <v>1296</v>
      </c>
      <c r="E22" s="256" t="s">
        <v>1297</v>
      </c>
      <c r="F22" s="19" t="s">
        <v>430</v>
      </c>
      <c r="G22" s="20"/>
      <c r="H22" s="20" t="s">
        <v>29</v>
      </c>
      <c r="I22" s="2">
        <v>25</v>
      </c>
      <c r="J22" s="22" t="s">
        <v>1249</v>
      </c>
      <c r="K22" s="20">
        <v>1</v>
      </c>
      <c r="L22" s="22"/>
      <c r="M22" s="22"/>
      <c r="N22" s="22"/>
      <c r="O22" s="42" t="s">
        <v>1249</v>
      </c>
      <c r="P22" s="27"/>
      <c r="Q22" s="27"/>
      <c r="R22" s="27"/>
      <c r="S22" s="27"/>
      <c r="T22" s="28"/>
      <c r="U22" s="8"/>
    </row>
    <row r="23" spans="1:21" ht="31.5" customHeight="1">
      <c r="A23" s="2" t="s">
        <v>1274</v>
      </c>
      <c r="B23" s="182" t="s">
        <v>23</v>
      </c>
      <c r="C23" s="19" t="s">
        <v>44</v>
      </c>
      <c r="D23" s="62" t="s">
        <v>1279</v>
      </c>
      <c r="E23" s="572" t="s">
        <v>1280</v>
      </c>
      <c r="F23" s="19" t="s">
        <v>1277</v>
      </c>
      <c r="G23" s="20" t="s">
        <v>128</v>
      </c>
      <c r="H23" s="20" t="s">
        <v>33</v>
      </c>
      <c r="I23" s="20">
        <v>15</v>
      </c>
      <c r="J23" s="22">
        <v>800</v>
      </c>
      <c r="K23" s="2">
        <v>6</v>
      </c>
      <c r="L23" s="22">
        <v>800</v>
      </c>
      <c r="M23" s="22">
        <f>L23*0.09</f>
        <v>72</v>
      </c>
      <c r="N23" s="22">
        <v>300</v>
      </c>
      <c r="O23" s="42">
        <f t="shared" ref="O23:O35" si="1">L23+M23+N23</f>
        <v>1172</v>
      </c>
      <c r="P23" s="24"/>
      <c r="Q23" s="24"/>
      <c r="R23" s="24"/>
      <c r="S23" s="24"/>
      <c r="T23" s="25"/>
      <c r="U23" s="8"/>
    </row>
    <row r="24" spans="1:21" ht="31.5" customHeight="1">
      <c r="A24" s="2" t="s">
        <v>1274</v>
      </c>
      <c r="B24" s="182" t="s">
        <v>23</v>
      </c>
      <c r="C24" s="19" t="s">
        <v>24</v>
      </c>
      <c r="D24" s="4" t="s">
        <v>1281</v>
      </c>
      <c r="E24" s="572" t="s">
        <v>1282</v>
      </c>
      <c r="F24" s="19" t="s">
        <v>1277</v>
      </c>
      <c r="G24" s="20" t="s">
        <v>28</v>
      </c>
      <c r="H24" s="20" t="s">
        <v>33</v>
      </c>
      <c r="I24" s="20">
        <v>10</v>
      </c>
      <c r="J24" s="575">
        <v>1800</v>
      </c>
      <c r="K24" s="2">
        <v>6</v>
      </c>
      <c r="L24" s="22">
        <v>1800</v>
      </c>
      <c r="M24" s="22">
        <f>L24*0.09</f>
        <v>162</v>
      </c>
      <c r="N24" s="22">
        <v>60</v>
      </c>
      <c r="O24" s="42">
        <f t="shared" si="1"/>
        <v>2022</v>
      </c>
      <c r="P24" s="24"/>
      <c r="Q24" s="24"/>
      <c r="R24" s="24"/>
      <c r="S24" s="24"/>
      <c r="T24" s="25"/>
      <c r="U24" s="8"/>
    </row>
    <row r="25" spans="1:21" ht="31.5" customHeight="1">
      <c r="A25" s="2" t="s">
        <v>1285</v>
      </c>
      <c r="B25" s="3" t="s">
        <v>23</v>
      </c>
      <c r="C25" s="3" t="s">
        <v>24</v>
      </c>
      <c r="D25" s="255" t="s">
        <v>1294</v>
      </c>
      <c r="E25" s="267" t="s">
        <v>1295</v>
      </c>
      <c r="F25" s="19" t="s">
        <v>430</v>
      </c>
      <c r="G25" s="20"/>
      <c r="H25" s="20" t="s">
        <v>29</v>
      </c>
      <c r="I25" s="20">
        <v>10</v>
      </c>
      <c r="J25" s="22">
        <v>25</v>
      </c>
      <c r="K25" s="2">
        <v>33</v>
      </c>
      <c r="L25" s="22">
        <f>J25*K25</f>
        <v>825</v>
      </c>
      <c r="M25" s="22">
        <f>L25*0.09</f>
        <v>74.25</v>
      </c>
      <c r="N25" s="22">
        <v>0</v>
      </c>
      <c r="O25" s="23">
        <f t="shared" si="1"/>
        <v>899.25</v>
      </c>
      <c r="P25" s="24"/>
      <c r="Q25" s="24"/>
      <c r="R25" s="24"/>
      <c r="S25" s="24"/>
      <c r="T25" s="25"/>
      <c r="U25" s="8"/>
    </row>
    <row r="26" spans="1:21" ht="31.5" customHeight="1">
      <c r="A26" s="2" t="s">
        <v>1285</v>
      </c>
      <c r="B26" s="3" t="s">
        <v>23</v>
      </c>
      <c r="C26" s="3" t="s">
        <v>44</v>
      </c>
      <c r="D26" s="258" t="s">
        <v>1298</v>
      </c>
      <c r="E26" s="256" t="s">
        <v>1299</v>
      </c>
      <c r="F26" s="19" t="s">
        <v>1300</v>
      </c>
      <c r="G26" s="2"/>
      <c r="H26" s="2" t="s">
        <v>1301</v>
      </c>
      <c r="I26" s="66">
        <v>44124</v>
      </c>
      <c r="J26" s="31">
        <f>8.19      +    250</f>
        <v>258.19</v>
      </c>
      <c r="K26" s="20">
        <v>10</v>
      </c>
      <c r="L26" s="22">
        <f>J26*K26</f>
        <v>2581.9</v>
      </c>
      <c r="M26" s="22">
        <f>L26*0.09</f>
        <v>232.37100000000001</v>
      </c>
      <c r="N26" s="22">
        <v>0</v>
      </c>
      <c r="O26" s="42">
        <f t="shared" si="1"/>
        <v>2814.2710000000002</v>
      </c>
      <c r="P26" s="27"/>
      <c r="Q26" s="27"/>
      <c r="R26" s="27"/>
      <c r="S26" s="27"/>
      <c r="T26" s="28"/>
      <c r="U26" s="8"/>
    </row>
    <row r="27" spans="1:21" ht="31.5" customHeight="1">
      <c r="A27" s="2" t="s">
        <v>1285</v>
      </c>
      <c r="B27" s="3" t="s">
        <v>23</v>
      </c>
      <c r="C27" s="3" t="s">
        <v>83</v>
      </c>
      <c r="D27" s="257" t="s">
        <v>1304</v>
      </c>
      <c r="E27" s="267" t="s">
        <v>1305</v>
      </c>
      <c r="F27" s="19" t="s">
        <v>1300</v>
      </c>
      <c r="G27" s="20"/>
      <c r="H27" s="20" t="s">
        <v>125</v>
      </c>
      <c r="I27" s="574">
        <v>10</v>
      </c>
      <c r="J27" s="22">
        <v>5000</v>
      </c>
      <c r="K27" s="20">
        <v>250</v>
      </c>
      <c r="L27" s="22">
        <v>5000</v>
      </c>
      <c r="M27" s="22">
        <f>L27*0.09</f>
        <v>450</v>
      </c>
      <c r="N27" s="22">
        <v>0</v>
      </c>
      <c r="O27" s="42">
        <f t="shared" si="1"/>
        <v>5450</v>
      </c>
      <c r="P27" s="27"/>
      <c r="Q27" s="27"/>
      <c r="R27" s="27"/>
      <c r="S27" s="27"/>
      <c r="T27" s="25"/>
      <c r="U27" s="8"/>
    </row>
    <row r="28" spans="1:21" ht="31.5" customHeight="1">
      <c r="A28" s="2" t="s">
        <v>1285</v>
      </c>
      <c r="B28" s="3" t="s">
        <v>23</v>
      </c>
      <c r="C28" s="3" t="s">
        <v>83</v>
      </c>
      <c r="D28" s="257" t="s">
        <v>1309</v>
      </c>
      <c r="E28" s="267" t="s">
        <v>1310</v>
      </c>
      <c r="F28" s="19" t="s">
        <v>1311</v>
      </c>
      <c r="G28" s="20"/>
      <c r="H28" s="20" t="s">
        <v>125</v>
      </c>
      <c r="I28" s="2">
        <v>1</v>
      </c>
      <c r="J28" s="22">
        <v>3000</v>
      </c>
      <c r="K28" s="20">
        <v>1</v>
      </c>
      <c r="L28" s="22">
        <f t="shared" ref="L28:L33" si="2">J28*K28</f>
        <v>3000</v>
      </c>
      <c r="M28" s="22">
        <v>0</v>
      </c>
      <c r="N28" s="22">
        <v>0</v>
      </c>
      <c r="O28" s="42">
        <f t="shared" si="1"/>
        <v>3000</v>
      </c>
      <c r="P28" s="27"/>
      <c r="Q28" s="27"/>
      <c r="R28" s="27"/>
      <c r="S28" s="27"/>
      <c r="T28" s="25"/>
      <c r="U28" s="8"/>
    </row>
    <row r="29" spans="1:21" ht="31.5" customHeight="1">
      <c r="A29" s="2" t="s">
        <v>1285</v>
      </c>
      <c r="B29" s="3" t="s">
        <v>23</v>
      </c>
      <c r="C29" s="3" t="s">
        <v>83</v>
      </c>
      <c r="D29" s="8" t="s">
        <v>1318</v>
      </c>
      <c r="E29" s="573" t="s">
        <v>1319</v>
      </c>
      <c r="F29" s="19" t="s">
        <v>1308</v>
      </c>
      <c r="G29" s="20"/>
      <c r="H29" s="2" t="s">
        <v>1320</v>
      </c>
      <c r="I29" s="20" t="s">
        <v>1321</v>
      </c>
      <c r="J29" s="22">
        <v>200</v>
      </c>
      <c r="K29" s="20">
        <v>3</v>
      </c>
      <c r="L29" s="31">
        <f t="shared" si="2"/>
        <v>600</v>
      </c>
      <c r="M29" s="22">
        <v>0</v>
      </c>
      <c r="N29" s="22">
        <v>0</v>
      </c>
      <c r="O29" s="42">
        <f t="shared" si="1"/>
        <v>600</v>
      </c>
      <c r="P29" s="27"/>
      <c r="Q29" s="27"/>
      <c r="R29" s="27"/>
      <c r="S29" s="27"/>
      <c r="T29" s="25"/>
      <c r="U29" s="8" t="s">
        <v>1322</v>
      </c>
    </row>
    <row r="30" spans="1:21" ht="31.5" customHeight="1">
      <c r="A30" s="2" t="s">
        <v>1285</v>
      </c>
      <c r="B30" s="3" t="s">
        <v>23</v>
      </c>
      <c r="C30" s="3" t="s">
        <v>83</v>
      </c>
      <c r="D30" s="264" t="s">
        <v>1323</v>
      </c>
      <c r="E30" s="573" t="s">
        <v>1324</v>
      </c>
      <c r="F30" s="8" t="s">
        <v>1308</v>
      </c>
      <c r="G30" s="20"/>
      <c r="H30" s="2" t="s">
        <v>1325</v>
      </c>
      <c r="I30" s="2" t="s">
        <v>1326</v>
      </c>
      <c r="J30" s="31">
        <v>10000</v>
      </c>
      <c r="K30" s="20">
        <v>3</v>
      </c>
      <c r="L30" s="31">
        <f t="shared" si="2"/>
        <v>30000</v>
      </c>
      <c r="M30" s="22">
        <v>0</v>
      </c>
      <c r="N30" s="22">
        <v>0</v>
      </c>
      <c r="O30" s="42">
        <f t="shared" si="1"/>
        <v>30000</v>
      </c>
      <c r="P30" s="27"/>
      <c r="Q30" s="27"/>
      <c r="R30" s="27"/>
      <c r="S30" s="27"/>
      <c r="T30" s="25"/>
      <c r="U30" s="8"/>
    </row>
    <row r="31" spans="1:21" ht="31.5" customHeight="1">
      <c r="A31" s="2" t="s">
        <v>1327</v>
      </c>
      <c r="B31" s="3" t="s">
        <v>23</v>
      </c>
      <c r="C31" s="570" t="s">
        <v>44</v>
      </c>
      <c r="D31" s="4" t="s">
        <v>1328</v>
      </c>
      <c r="E31" s="4" t="s">
        <v>1329</v>
      </c>
      <c r="F31" s="19"/>
      <c r="G31" s="20" t="s">
        <v>28</v>
      </c>
      <c r="H31" s="20" t="s">
        <v>431</v>
      </c>
      <c r="I31" s="20">
        <v>15</v>
      </c>
      <c r="J31" s="22">
        <v>300</v>
      </c>
      <c r="K31" s="2">
        <v>27</v>
      </c>
      <c r="L31" s="31">
        <f t="shared" si="2"/>
        <v>8100</v>
      </c>
      <c r="M31" s="22">
        <f>L31*0.09</f>
        <v>729</v>
      </c>
      <c r="N31" s="22">
        <v>500</v>
      </c>
      <c r="O31" s="42">
        <f t="shared" si="1"/>
        <v>9329</v>
      </c>
      <c r="P31" s="24"/>
      <c r="Q31" s="24"/>
      <c r="R31" s="24"/>
      <c r="S31" s="24"/>
      <c r="T31" s="25"/>
      <c r="U31" s="8"/>
    </row>
    <row r="32" spans="1:21" ht="31.5" customHeight="1">
      <c r="A32" s="2" t="s">
        <v>1327</v>
      </c>
      <c r="B32" s="3" t="s">
        <v>23</v>
      </c>
      <c r="C32" s="62" t="s">
        <v>24</v>
      </c>
      <c r="D32" s="3" t="s">
        <v>1336</v>
      </c>
      <c r="E32" s="265" t="s">
        <v>1337</v>
      </c>
      <c r="F32" s="19"/>
      <c r="G32" s="20" t="s">
        <v>28</v>
      </c>
      <c r="H32" s="20" t="s">
        <v>33</v>
      </c>
      <c r="I32" s="2">
        <v>5</v>
      </c>
      <c r="J32" s="22">
        <v>15</v>
      </c>
      <c r="K32" s="20">
        <v>30</v>
      </c>
      <c r="L32" s="31">
        <f t="shared" si="2"/>
        <v>450</v>
      </c>
      <c r="M32" s="22">
        <f>L32*0.09</f>
        <v>40.5</v>
      </c>
      <c r="N32" s="22">
        <v>100</v>
      </c>
      <c r="O32" s="42">
        <f t="shared" si="1"/>
        <v>590.5</v>
      </c>
      <c r="P32" s="24"/>
      <c r="Q32" s="24"/>
      <c r="R32" s="24"/>
      <c r="S32" s="24"/>
      <c r="T32" s="25"/>
      <c r="U32" s="8"/>
    </row>
    <row r="33" spans="1:21" ht="34">
      <c r="A33" s="2" t="s">
        <v>1327</v>
      </c>
      <c r="B33" s="3" t="s">
        <v>23</v>
      </c>
      <c r="C33" s="3" t="s">
        <v>24</v>
      </c>
      <c r="D33" s="3" t="s">
        <v>1338</v>
      </c>
      <c r="E33" s="265" t="s">
        <v>1337</v>
      </c>
      <c r="F33" s="19"/>
      <c r="G33" s="20" t="s">
        <v>28</v>
      </c>
      <c r="H33" s="20" t="s">
        <v>33</v>
      </c>
      <c r="I33" s="2">
        <v>10</v>
      </c>
      <c r="J33" s="22">
        <v>200</v>
      </c>
      <c r="K33" s="20">
        <v>1</v>
      </c>
      <c r="L33" s="31">
        <f t="shared" si="2"/>
        <v>200</v>
      </c>
      <c r="M33" s="22">
        <f>L33*0.09</f>
        <v>18</v>
      </c>
      <c r="N33" s="22">
        <v>100</v>
      </c>
      <c r="O33" s="42">
        <f t="shared" si="1"/>
        <v>318</v>
      </c>
      <c r="P33" s="27"/>
      <c r="Q33" s="27"/>
      <c r="R33" s="27"/>
      <c r="S33" s="27"/>
      <c r="T33" s="28"/>
      <c r="U33" s="8"/>
    </row>
    <row r="34" spans="1:21" ht="68">
      <c r="A34" s="2" t="s">
        <v>1339</v>
      </c>
      <c r="B34" s="3" t="s">
        <v>23</v>
      </c>
      <c r="C34" s="3" t="s">
        <v>83</v>
      </c>
      <c r="D34" s="4" t="s">
        <v>1352</v>
      </c>
      <c r="E34" s="4" t="s">
        <v>1353</v>
      </c>
      <c r="F34" s="8" t="s">
        <v>1354</v>
      </c>
      <c r="G34" s="20" t="s">
        <v>28</v>
      </c>
      <c r="H34" s="20" t="s">
        <v>29</v>
      </c>
      <c r="I34" s="20"/>
      <c r="J34" s="22">
        <v>8000</v>
      </c>
      <c r="K34" s="2"/>
      <c r="L34" s="22">
        <v>8000</v>
      </c>
      <c r="M34" s="22"/>
      <c r="N34" s="22"/>
      <c r="O34" s="42">
        <f t="shared" si="1"/>
        <v>8000</v>
      </c>
      <c r="P34" s="24"/>
      <c r="Q34" s="24"/>
      <c r="R34" s="24"/>
      <c r="S34" s="24"/>
      <c r="T34" s="25"/>
      <c r="U34" s="8"/>
    </row>
    <row r="35" spans="1:21" ht="68">
      <c r="A35" s="2" t="s">
        <v>1339</v>
      </c>
      <c r="B35" s="3" t="s">
        <v>23</v>
      </c>
      <c r="C35" s="3" t="s">
        <v>83</v>
      </c>
      <c r="D35" s="4" t="s">
        <v>1355</v>
      </c>
      <c r="E35" s="4" t="s">
        <v>1356</v>
      </c>
      <c r="F35" s="8" t="s">
        <v>1357</v>
      </c>
      <c r="G35" s="20" t="s">
        <v>28</v>
      </c>
      <c r="H35" s="20" t="s">
        <v>1343</v>
      </c>
      <c r="I35" s="20"/>
      <c r="J35" s="22">
        <v>7800</v>
      </c>
      <c r="K35" s="2"/>
      <c r="L35" s="22">
        <v>7800</v>
      </c>
      <c r="M35" s="22">
        <v>0</v>
      </c>
      <c r="N35" s="22">
        <v>0</v>
      </c>
      <c r="O35" s="42">
        <f t="shared" si="1"/>
        <v>7800</v>
      </c>
      <c r="P35" s="24"/>
      <c r="Q35" s="24"/>
      <c r="R35" s="24"/>
      <c r="S35" s="24"/>
      <c r="T35" s="25"/>
      <c r="U35" s="8"/>
    </row>
    <row r="36" spans="1:21" ht="17" thickBot="1">
      <c r="A36" s="2"/>
      <c r="B36" s="3"/>
      <c r="C36" s="3"/>
      <c r="D36" s="8"/>
      <c r="E36" s="4"/>
      <c r="F36" s="19"/>
      <c r="G36" s="20"/>
      <c r="H36" s="20"/>
      <c r="I36" s="2"/>
      <c r="J36" s="22"/>
      <c r="K36" s="20"/>
      <c r="L36" s="22"/>
      <c r="M36" s="22"/>
      <c r="N36" s="22"/>
      <c r="O36" s="23">
        <v>81271</v>
      </c>
      <c r="P36" s="27"/>
      <c r="Q36" s="27"/>
      <c r="R36" s="27"/>
      <c r="S36" s="27"/>
      <c r="T36" s="28"/>
      <c r="U36" s="8"/>
    </row>
    <row r="37" spans="1:21" ht="17" thickBot="1">
      <c r="A37" s="812" t="s">
        <v>226</v>
      </c>
      <c r="B37" s="813"/>
      <c r="C37" s="813"/>
      <c r="D37" s="813"/>
      <c r="E37" s="813"/>
      <c r="F37" s="813"/>
      <c r="G37" s="813"/>
      <c r="H37" s="813"/>
      <c r="I37" s="813"/>
      <c r="J37" s="813"/>
      <c r="K37" s="813"/>
      <c r="L37" s="813"/>
      <c r="M37" s="813"/>
      <c r="N37" s="814"/>
      <c r="O37" s="43">
        <f>SUM(O20:O35)</f>
        <v>242157.52100000001</v>
      </c>
      <c r="P37" s="44"/>
      <c r="Q37" s="45"/>
      <c r="R37" s="45"/>
      <c r="S37" s="45"/>
      <c r="T37" s="15"/>
      <c r="U37" s="46"/>
    </row>
  </sheetData>
  <sortState ref="A14:U35">
    <sortCondition ref="B14:B35"/>
  </sortState>
  <mergeCells count="5">
    <mergeCell ref="A1:U1"/>
    <mergeCell ref="A2:O2"/>
    <mergeCell ref="P2:T2"/>
    <mergeCell ref="U2:U3"/>
    <mergeCell ref="A37:N37"/>
  </mergeCells>
  <dataValidations count="1">
    <dataValidation allowBlank="1" showInputMessage="1" showErrorMessage="1" promptTitle="Enter Justification" sqref="E4 E29" xr:uid="{4ED8ADFA-A4ED-A34D-9200-E4C0F82BBA0A}"/>
  </dataValidations>
  <pageMargins left="0.7" right="0.7" top="0.75" bottom="0.75" header="0.3" footer="0.3"/>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F5393-478D-8D47-BE73-5FDCF0947301}">
  <dimension ref="A1:V184"/>
  <sheetViews>
    <sheetView topLeftCell="A160" zoomScaleNormal="100" workbookViewId="0">
      <selection activeCell="P184" sqref="P184"/>
    </sheetView>
  </sheetViews>
  <sheetFormatPr baseColWidth="10" defaultColWidth="8.83203125" defaultRowHeight="16"/>
  <cols>
    <col min="1" max="2" width="8.83203125" style="1"/>
    <col min="3" max="3" width="10.83203125" style="1" customWidth="1"/>
    <col min="4" max="4" width="12.5" style="1" customWidth="1"/>
    <col min="5" max="5" width="29" style="1" customWidth="1"/>
    <col min="6" max="6" width="37.33203125" style="1" customWidth="1"/>
    <col min="7" max="7" width="8.83203125" style="1"/>
    <col min="8" max="8" width="8.83203125" style="9"/>
    <col min="9" max="9" width="8.83203125" style="9" bestFit="1" customWidth="1"/>
    <col min="10" max="10" width="9.1640625" style="9" bestFit="1" customWidth="1"/>
    <col min="11" max="11" width="12.83203125" style="1" customWidth="1"/>
    <col min="12" max="12" width="13.1640625" style="1" customWidth="1"/>
    <col min="13" max="13" width="14.1640625" style="1" bestFit="1" customWidth="1"/>
    <col min="14" max="14" width="12.6640625" style="1" customWidth="1"/>
    <col min="15" max="15" width="12.83203125" style="1" customWidth="1"/>
    <col min="16" max="16" width="19.5" style="1" customWidth="1"/>
    <col min="17" max="21" width="8.83203125" style="1"/>
    <col min="22" max="22" width="31.33203125" style="587" customWidth="1"/>
    <col min="23" max="258" width="8.83203125" style="1"/>
    <col min="259" max="259" width="10.83203125" style="1" customWidth="1"/>
    <col min="260" max="260" width="9.83203125" style="1" customWidth="1"/>
    <col min="261" max="261" width="29" style="1" customWidth="1"/>
    <col min="262" max="262" width="37.33203125" style="1" customWidth="1"/>
    <col min="263" max="264" width="8.83203125" style="1"/>
    <col min="265" max="265" width="8.83203125" style="1" bestFit="1" customWidth="1"/>
    <col min="266" max="266" width="9.1640625" style="1" bestFit="1" customWidth="1"/>
    <col min="267" max="267" width="12.83203125" style="1" customWidth="1"/>
    <col min="268" max="268" width="13.1640625" style="1" customWidth="1"/>
    <col min="269" max="269" width="14.1640625" style="1" bestFit="1" customWidth="1"/>
    <col min="270" max="270" width="12.6640625" style="1" customWidth="1"/>
    <col min="271" max="271" width="11.5" style="1" bestFit="1" customWidth="1"/>
    <col min="272" max="272" width="14.5" style="1" customWidth="1"/>
    <col min="273" max="277" width="8.83203125" style="1"/>
    <col min="278" max="278" width="31.33203125" style="1" customWidth="1"/>
    <col min="279" max="514" width="8.83203125" style="1"/>
    <col min="515" max="515" width="10.83203125" style="1" customWidth="1"/>
    <col min="516" max="516" width="9.83203125" style="1" customWidth="1"/>
    <col min="517" max="517" width="29" style="1" customWidth="1"/>
    <col min="518" max="518" width="37.33203125" style="1" customWidth="1"/>
    <col min="519" max="520" width="8.83203125" style="1"/>
    <col min="521" max="521" width="8.83203125" style="1" bestFit="1" customWidth="1"/>
    <col min="522" max="522" width="9.1640625" style="1" bestFit="1" customWidth="1"/>
    <col min="523" max="523" width="12.83203125" style="1" customWidth="1"/>
    <col min="524" max="524" width="13.1640625" style="1" customWidth="1"/>
    <col min="525" max="525" width="14.1640625" style="1" bestFit="1" customWidth="1"/>
    <col min="526" max="526" width="12.6640625" style="1" customWidth="1"/>
    <col min="527" max="527" width="11.5" style="1" bestFit="1" customWidth="1"/>
    <col min="528" max="528" width="14.5" style="1" customWidth="1"/>
    <col min="529" max="533" width="8.83203125" style="1"/>
    <col min="534" max="534" width="31.33203125" style="1" customWidth="1"/>
    <col min="535" max="770" width="8.83203125" style="1"/>
    <col min="771" max="771" width="10.83203125" style="1" customWidth="1"/>
    <col min="772" max="772" width="9.83203125" style="1" customWidth="1"/>
    <col min="773" max="773" width="29" style="1" customWidth="1"/>
    <col min="774" max="774" width="37.33203125" style="1" customWidth="1"/>
    <col min="775" max="776" width="8.83203125" style="1"/>
    <col min="777" max="777" width="8.83203125" style="1" bestFit="1" customWidth="1"/>
    <col min="778" max="778" width="9.1640625" style="1" bestFit="1" customWidth="1"/>
    <col min="779" max="779" width="12.83203125" style="1" customWidth="1"/>
    <col min="780" max="780" width="13.1640625" style="1" customWidth="1"/>
    <col min="781" max="781" width="14.1640625" style="1" bestFit="1" customWidth="1"/>
    <col min="782" max="782" width="12.6640625" style="1" customWidth="1"/>
    <col min="783" max="783" width="11.5" style="1" bestFit="1" customWidth="1"/>
    <col min="784" max="784" width="14.5" style="1" customWidth="1"/>
    <col min="785" max="789" width="8.83203125" style="1"/>
    <col min="790" max="790" width="31.33203125" style="1" customWidth="1"/>
    <col min="791" max="1026" width="8.83203125" style="1"/>
    <col min="1027" max="1027" width="10.83203125" style="1" customWidth="1"/>
    <col min="1028" max="1028" width="9.83203125" style="1" customWidth="1"/>
    <col min="1029" max="1029" width="29" style="1" customWidth="1"/>
    <col min="1030" max="1030" width="37.33203125" style="1" customWidth="1"/>
    <col min="1031" max="1032" width="8.83203125" style="1"/>
    <col min="1033" max="1033" width="8.83203125" style="1" bestFit="1" customWidth="1"/>
    <col min="1034" max="1034" width="9.1640625" style="1" bestFit="1" customWidth="1"/>
    <col min="1035" max="1035" width="12.83203125" style="1" customWidth="1"/>
    <col min="1036" max="1036" width="13.1640625" style="1" customWidth="1"/>
    <col min="1037" max="1037" width="14.1640625" style="1" bestFit="1" customWidth="1"/>
    <col min="1038" max="1038" width="12.6640625" style="1" customWidth="1"/>
    <col min="1039" max="1039" width="11.5" style="1" bestFit="1" customWidth="1"/>
    <col min="1040" max="1040" width="14.5" style="1" customWidth="1"/>
    <col min="1041" max="1045" width="8.83203125" style="1"/>
    <col min="1046" max="1046" width="31.33203125" style="1" customWidth="1"/>
    <col min="1047" max="1282" width="8.83203125" style="1"/>
    <col min="1283" max="1283" width="10.83203125" style="1" customWidth="1"/>
    <col min="1284" max="1284" width="9.83203125" style="1" customWidth="1"/>
    <col min="1285" max="1285" width="29" style="1" customWidth="1"/>
    <col min="1286" max="1286" width="37.33203125" style="1" customWidth="1"/>
    <col min="1287" max="1288" width="8.83203125" style="1"/>
    <col min="1289" max="1289" width="8.83203125" style="1" bestFit="1" customWidth="1"/>
    <col min="1290" max="1290" width="9.1640625" style="1" bestFit="1" customWidth="1"/>
    <col min="1291" max="1291" width="12.83203125" style="1" customWidth="1"/>
    <col min="1292" max="1292" width="13.1640625" style="1" customWidth="1"/>
    <col min="1293" max="1293" width="14.1640625" style="1" bestFit="1" customWidth="1"/>
    <col min="1294" max="1294" width="12.6640625" style="1" customWidth="1"/>
    <col min="1295" max="1295" width="11.5" style="1" bestFit="1" customWidth="1"/>
    <col min="1296" max="1296" width="14.5" style="1" customWidth="1"/>
    <col min="1297" max="1301" width="8.83203125" style="1"/>
    <col min="1302" max="1302" width="31.33203125" style="1" customWidth="1"/>
    <col min="1303" max="1538" width="8.83203125" style="1"/>
    <col min="1539" max="1539" width="10.83203125" style="1" customWidth="1"/>
    <col min="1540" max="1540" width="9.83203125" style="1" customWidth="1"/>
    <col min="1541" max="1541" width="29" style="1" customWidth="1"/>
    <col min="1542" max="1542" width="37.33203125" style="1" customWidth="1"/>
    <col min="1543" max="1544" width="8.83203125" style="1"/>
    <col min="1545" max="1545" width="8.83203125" style="1" bestFit="1" customWidth="1"/>
    <col min="1546" max="1546" width="9.1640625" style="1" bestFit="1" customWidth="1"/>
    <col min="1547" max="1547" width="12.83203125" style="1" customWidth="1"/>
    <col min="1548" max="1548" width="13.1640625" style="1" customWidth="1"/>
    <col min="1549" max="1549" width="14.1640625" style="1" bestFit="1" customWidth="1"/>
    <col min="1550" max="1550" width="12.6640625" style="1" customWidth="1"/>
    <col min="1551" max="1551" width="11.5" style="1" bestFit="1" customWidth="1"/>
    <col min="1552" max="1552" width="14.5" style="1" customWidth="1"/>
    <col min="1553" max="1557" width="8.83203125" style="1"/>
    <col min="1558" max="1558" width="31.33203125" style="1" customWidth="1"/>
    <col min="1559" max="1794" width="8.83203125" style="1"/>
    <col min="1795" max="1795" width="10.83203125" style="1" customWidth="1"/>
    <col min="1796" max="1796" width="9.83203125" style="1" customWidth="1"/>
    <col min="1797" max="1797" width="29" style="1" customWidth="1"/>
    <col min="1798" max="1798" width="37.33203125" style="1" customWidth="1"/>
    <col min="1799" max="1800" width="8.83203125" style="1"/>
    <col min="1801" max="1801" width="8.83203125" style="1" bestFit="1" customWidth="1"/>
    <col min="1802" max="1802" width="9.1640625" style="1" bestFit="1" customWidth="1"/>
    <col min="1803" max="1803" width="12.83203125" style="1" customWidth="1"/>
    <col min="1804" max="1804" width="13.1640625" style="1" customWidth="1"/>
    <col min="1805" max="1805" width="14.1640625" style="1" bestFit="1" customWidth="1"/>
    <col min="1806" max="1806" width="12.6640625" style="1" customWidth="1"/>
    <col min="1807" max="1807" width="11.5" style="1" bestFit="1" customWidth="1"/>
    <col min="1808" max="1808" width="14.5" style="1" customWidth="1"/>
    <col min="1809" max="1813" width="8.83203125" style="1"/>
    <col min="1814" max="1814" width="31.33203125" style="1" customWidth="1"/>
    <col min="1815" max="2050" width="8.83203125" style="1"/>
    <col min="2051" max="2051" width="10.83203125" style="1" customWidth="1"/>
    <col min="2052" max="2052" width="9.83203125" style="1" customWidth="1"/>
    <col min="2053" max="2053" width="29" style="1" customWidth="1"/>
    <col min="2054" max="2054" width="37.33203125" style="1" customWidth="1"/>
    <col min="2055" max="2056" width="8.83203125" style="1"/>
    <col min="2057" max="2057" width="8.83203125" style="1" bestFit="1" customWidth="1"/>
    <col min="2058" max="2058" width="9.1640625" style="1" bestFit="1" customWidth="1"/>
    <col min="2059" max="2059" width="12.83203125" style="1" customWidth="1"/>
    <col min="2060" max="2060" width="13.1640625" style="1" customWidth="1"/>
    <col min="2061" max="2061" width="14.1640625" style="1" bestFit="1" customWidth="1"/>
    <col min="2062" max="2062" width="12.6640625" style="1" customWidth="1"/>
    <col min="2063" max="2063" width="11.5" style="1" bestFit="1" customWidth="1"/>
    <col min="2064" max="2064" width="14.5" style="1" customWidth="1"/>
    <col min="2065" max="2069" width="8.83203125" style="1"/>
    <col min="2070" max="2070" width="31.33203125" style="1" customWidth="1"/>
    <col min="2071" max="2306" width="8.83203125" style="1"/>
    <col min="2307" max="2307" width="10.83203125" style="1" customWidth="1"/>
    <col min="2308" max="2308" width="9.83203125" style="1" customWidth="1"/>
    <col min="2309" max="2309" width="29" style="1" customWidth="1"/>
    <col min="2310" max="2310" width="37.33203125" style="1" customWidth="1"/>
    <col min="2311" max="2312" width="8.83203125" style="1"/>
    <col min="2313" max="2313" width="8.83203125" style="1" bestFit="1" customWidth="1"/>
    <col min="2314" max="2314" width="9.1640625" style="1" bestFit="1" customWidth="1"/>
    <col min="2315" max="2315" width="12.83203125" style="1" customWidth="1"/>
    <col min="2316" max="2316" width="13.1640625" style="1" customWidth="1"/>
    <col min="2317" max="2317" width="14.1640625" style="1" bestFit="1" customWidth="1"/>
    <col min="2318" max="2318" width="12.6640625" style="1" customWidth="1"/>
    <col min="2319" max="2319" width="11.5" style="1" bestFit="1" customWidth="1"/>
    <col min="2320" max="2320" width="14.5" style="1" customWidth="1"/>
    <col min="2321" max="2325" width="8.83203125" style="1"/>
    <col min="2326" max="2326" width="31.33203125" style="1" customWidth="1"/>
    <col min="2327" max="2562" width="8.83203125" style="1"/>
    <col min="2563" max="2563" width="10.83203125" style="1" customWidth="1"/>
    <col min="2564" max="2564" width="9.83203125" style="1" customWidth="1"/>
    <col min="2565" max="2565" width="29" style="1" customWidth="1"/>
    <col min="2566" max="2566" width="37.33203125" style="1" customWidth="1"/>
    <col min="2567" max="2568" width="8.83203125" style="1"/>
    <col min="2569" max="2569" width="8.83203125" style="1" bestFit="1" customWidth="1"/>
    <col min="2570" max="2570" width="9.1640625" style="1" bestFit="1" customWidth="1"/>
    <col min="2571" max="2571" width="12.83203125" style="1" customWidth="1"/>
    <col min="2572" max="2572" width="13.1640625" style="1" customWidth="1"/>
    <col min="2573" max="2573" width="14.1640625" style="1" bestFit="1" customWidth="1"/>
    <col min="2574" max="2574" width="12.6640625" style="1" customWidth="1"/>
    <col min="2575" max="2575" width="11.5" style="1" bestFit="1" customWidth="1"/>
    <col min="2576" max="2576" width="14.5" style="1" customWidth="1"/>
    <col min="2577" max="2581" width="8.83203125" style="1"/>
    <col min="2582" max="2582" width="31.33203125" style="1" customWidth="1"/>
    <col min="2583" max="2818" width="8.83203125" style="1"/>
    <col min="2819" max="2819" width="10.83203125" style="1" customWidth="1"/>
    <col min="2820" max="2820" width="9.83203125" style="1" customWidth="1"/>
    <col min="2821" max="2821" width="29" style="1" customWidth="1"/>
    <col min="2822" max="2822" width="37.33203125" style="1" customWidth="1"/>
    <col min="2823" max="2824" width="8.83203125" style="1"/>
    <col min="2825" max="2825" width="8.83203125" style="1" bestFit="1" customWidth="1"/>
    <col min="2826" max="2826" width="9.1640625" style="1" bestFit="1" customWidth="1"/>
    <col min="2827" max="2827" width="12.83203125" style="1" customWidth="1"/>
    <col min="2828" max="2828" width="13.1640625" style="1" customWidth="1"/>
    <col min="2829" max="2829" width="14.1640625" style="1" bestFit="1" customWidth="1"/>
    <col min="2830" max="2830" width="12.6640625" style="1" customWidth="1"/>
    <col min="2831" max="2831" width="11.5" style="1" bestFit="1" customWidth="1"/>
    <col min="2832" max="2832" width="14.5" style="1" customWidth="1"/>
    <col min="2833" max="2837" width="8.83203125" style="1"/>
    <col min="2838" max="2838" width="31.33203125" style="1" customWidth="1"/>
    <col min="2839" max="3074" width="8.83203125" style="1"/>
    <col min="3075" max="3075" width="10.83203125" style="1" customWidth="1"/>
    <col min="3076" max="3076" width="9.83203125" style="1" customWidth="1"/>
    <col min="3077" max="3077" width="29" style="1" customWidth="1"/>
    <col min="3078" max="3078" width="37.33203125" style="1" customWidth="1"/>
    <col min="3079" max="3080" width="8.83203125" style="1"/>
    <col min="3081" max="3081" width="8.83203125" style="1" bestFit="1" customWidth="1"/>
    <col min="3082" max="3082" width="9.1640625" style="1" bestFit="1" customWidth="1"/>
    <col min="3083" max="3083" width="12.83203125" style="1" customWidth="1"/>
    <col min="3084" max="3084" width="13.1640625" style="1" customWidth="1"/>
    <col min="3085" max="3085" width="14.1640625" style="1" bestFit="1" customWidth="1"/>
    <col min="3086" max="3086" width="12.6640625" style="1" customWidth="1"/>
    <col min="3087" max="3087" width="11.5" style="1" bestFit="1" customWidth="1"/>
    <col min="3088" max="3088" width="14.5" style="1" customWidth="1"/>
    <col min="3089" max="3093" width="8.83203125" style="1"/>
    <col min="3094" max="3094" width="31.33203125" style="1" customWidth="1"/>
    <col min="3095" max="3330" width="8.83203125" style="1"/>
    <col min="3331" max="3331" width="10.83203125" style="1" customWidth="1"/>
    <col min="3332" max="3332" width="9.83203125" style="1" customWidth="1"/>
    <col min="3333" max="3333" width="29" style="1" customWidth="1"/>
    <col min="3334" max="3334" width="37.33203125" style="1" customWidth="1"/>
    <col min="3335" max="3336" width="8.83203125" style="1"/>
    <col min="3337" max="3337" width="8.83203125" style="1" bestFit="1" customWidth="1"/>
    <col min="3338" max="3338" width="9.1640625" style="1" bestFit="1" customWidth="1"/>
    <col min="3339" max="3339" width="12.83203125" style="1" customWidth="1"/>
    <col min="3340" max="3340" width="13.1640625" style="1" customWidth="1"/>
    <col min="3341" max="3341" width="14.1640625" style="1" bestFit="1" customWidth="1"/>
    <col min="3342" max="3342" width="12.6640625" style="1" customWidth="1"/>
    <col min="3343" max="3343" width="11.5" style="1" bestFit="1" customWidth="1"/>
    <col min="3344" max="3344" width="14.5" style="1" customWidth="1"/>
    <col min="3345" max="3349" width="8.83203125" style="1"/>
    <col min="3350" max="3350" width="31.33203125" style="1" customWidth="1"/>
    <col min="3351" max="3586" width="8.83203125" style="1"/>
    <col min="3587" max="3587" width="10.83203125" style="1" customWidth="1"/>
    <col min="3588" max="3588" width="9.83203125" style="1" customWidth="1"/>
    <col min="3589" max="3589" width="29" style="1" customWidth="1"/>
    <col min="3590" max="3590" width="37.33203125" style="1" customWidth="1"/>
    <col min="3591" max="3592" width="8.83203125" style="1"/>
    <col min="3593" max="3593" width="8.83203125" style="1" bestFit="1" customWidth="1"/>
    <col min="3594" max="3594" width="9.1640625" style="1" bestFit="1" customWidth="1"/>
    <col min="3595" max="3595" width="12.83203125" style="1" customWidth="1"/>
    <col min="3596" max="3596" width="13.1640625" style="1" customWidth="1"/>
    <col min="3597" max="3597" width="14.1640625" style="1" bestFit="1" customWidth="1"/>
    <col min="3598" max="3598" width="12.6640625" style="1" customWidth="1"/>
    <col min="3599" max="3599" width="11.5" style="1" bestFit="1" customWidth="1"/>
    <col min="3600" max="3600" width="14.5" style="1" customWidth="1"/>
    <col min="3601" max="3605" width="8.83203125" style="1"/>
    <col min="3606" max="3606" width="31.33203125" style="1" customWidth="1"/>
    <col min="3607" max="3842" width="8.83203125" style="1"/>
    <col min="3843" max="3843" width="10.83203125" style="1" customWidth="1"/>
    <col min="3844" max="3844" width="9.83203125" style="1" customWidth="1"/>
    <col min="3845" max="3845" width="29" style="1" customWidth="1"/>
    <col min="3846" max="3846" width="37.33203125" style="1" customWidth="1"/>
    <col min="3847" max="3848" width="8.83203125" style="1"/>
    <col min="3849" max="3849" width="8.83203125" style="1" bestFit="1" customWidth="1"/>
    <col min="3850" max="3850" width="9.1640625" style="1" bestFit="1" customWidth="1"/>
    <col min="3851" max="3851" width="12.83203125" style="1" customWidth="1"/>
    <col min="3852" max="3852" width="13.1640625" style="1" customWidth="1"/>
    <col min="3853" max="3853" width="14.1640625" style="1" bestFit="1" customWidth="1"/>
    <col min="3854" max="3854" width="12.6640625" style="1" customWidth="1"/>
    <col min="3855" max="3855" width="11.5" style="1" bestFit="1" customWidth="1"/>
    <col min="3856" max="3856" width="14.5" style="1" customWidth="1"/>
    <col min="3857" max="3861" width="8.83203125" style="1"/>
    <col min="3862" max="3862" width="31.33203125" style="1" customWidth="1"/>
    <col min="3863" max="4098" width="8.83203125" style="1"/>
    <col min="4099" max="4099" width="10.83203125" style="1" customWidth="1"/>
    <col min="4100" max="4100" width="9.83203125" style="1" customWidth="1"/>
    <col min="4101" max="4101" width="29" style="1" customWidth="1"/>
    <col min="4102" max="4102" width="37.33203125" style="1" customWidth="1"/>
    <col min="4103" max="4104" width="8.83203125" style="1"/>
    <col min="4105" max="4105" width="8.83203125" style="1" bestFit="1" customWidth="1"/>
    <col min="4106" max="4106" width="9.1640625" style="1" bestFit="1" customWidth="1"/>
    <col min="4107" max="4107" width="12.83203125" style="1" customWidth="1"/>
    <col min="4108" max="4108" width="13.1640625" style="1" customWidth="1"/>
    <col min="4109" max="4109" width="14.1640625" style="1" bestFit="1" customWidth="1"/>
    <col min="4110" max="4110" width="12.6640625" style="1" customWidth="1"/>
    <col min="4111" max="4111" width="11.5" style="1" bestFit="1" customWidth="1"/>
    <col min="4112" max="4112" width="14.5" style="1" customWidth="1"/>
    <col min="4113" max="4117" width="8.83203125" style="1"/>
    <col min="4118" max="4118" width="31.33203125" style="1" customWidth="1"/>
    <col min="4119" max="4354" width="8.83203125" style="1"/>
    <col min="4355" max="4355" width="10.83203125" style="1" customWidth="1"/>
    <col min="4356" max="4356" width="9.83203125" style="1" customWidth="1"/>
    <col min="4357" max="4357" width="29" style="1" customWidth="1"/>
    <col min="4358" max="4358" width="37.33203125" style="1" customWidth="1"/>
    <col min="4359" max="4360" width="8.83203125" style="1"/>
    <col min="4361" max="4361" width="8.83203125" style="1" bestFit="1" customWidth="1"/>
    <col min="4362" max="4362" width="9.1640625" style="1" bestFit="1" customWidth="1"/>
    <col min="4363" max="4363" width="12.83203125" style="1" customWidth="1"/>
    <col min="4364" max="4364" width="13.1640625" style="1" customWidth="1"/>
    <col min="4365" max="4365" width="14.1640625" style="1" bestFit="1" customWidth="1"/>
    <col min="4366" max="4366" width="12.6640625" style="1" customWidth="1"/>
    <col min="4367" max="4367" width="11.5" style="1" bestFit="1" customWidth="1"/>
    <col min="4368" max="4368" width="14.5" style="1" customWidth="1"/>
    <col min="4369" max="4373" width="8.83203125" style="1"/>
    <col min="4374" max="4374" width="31.33203125" style="1" customWidth="1"/>
    <col min="4375" max="4610" width="8.83203125" style="1"/>
    <col min="4611" max="4611" width="10.83203125" style="1" customWidth="1"/>
    <col min="4612" max="4612" width="9.83203125" style="1" customWidth="1"/>
    <col min="4613" max="4613" width="29" style="1" customWidth="1"/>
    <col min="4614" max="4614" width="37.33203125" style="1" customWidth="1"/>
    <col min="4615" max="4616" width="8.83203125" style="1"/>
    <col min="4617" max="4617" width="8.83203125" style="1" bestFit="1" customWidth="1"/>
    <col min="4618" max="4618" width="9.1640625" style="1" bestFit="1" customWidth="1"/>
    <col min="4619" max="4619" width="12.83203125" style="1" customWidth="1"/>
    <col min="4620" max="4620" width="13.1640625" style="1" customWidth="1"/>
    <col min="4621" max="4621" width="14.1640625" style="1" bestFit="1" customWidth="1"/>
    <col min="4622" max="4622" width="12.6640625" style="1" customWidth="1"/>
    <col min="4623" max="4623" width="11.5" style="1" bestFit="1" customWidth="1"/>
    <col min="4624" max="4624" width="14.5" style="1" customWidth="1"/>
    <col min="4625" max="4629" width="8.83203125" style="1"/>
    <col min="4630" max="4630" width="31.33203125" style="1" customWidth="1"/>
    <col min="4631" max="4866" width="8.83203125" style="1"/>
    <col min="4867" max="4867" width="10.83203125" style="1" customWidth="1"/>
    <col min="4868" max="4868" width="9.83203125" style="1" customWidth="1"/>
    <col min="4869" max="4869" width="29" style="1" customWidth="1"/>
    <col min="4870" max="4870" width="37.33203125" style="1" customWidth="1"/>
    <col min="4871" max="4872" width="8.83203125" style="1"/>
    <col min="4873" max="4873" width="8.83203125" style="1" bestFit="1" customWidth="1"/>
    <col min="4874" max="4874" width="9.1640625" style="1" bestFit="1" customWidth="1"/>
    <col min="4875" max="4875" width="12.83203125" style="1" customWidth="1"/>
    <col min="4876" max="4876" width="13.1640625" style="1" customWidth="1"/>
    <col min="4877" max="4877" width="14.1640625" style="1" bestFit="1" customWidth="1"/>
    <col min="4878" max="4878" width="12.6640625" style="1" customWidth="1"/>
    <col min="4879" max="4879" width="11.5" style="1" bestFit="1" customWidth="1"/>
    <col min="4880" max="4880" width="14.5" style="1" customWidth="1"/>
    <col min="4881" max="4885" width="8.83203125" style="1"/>
    <col min="4886" max="4886" width="31.33203125" style="1" customWidth="1"/>
    <col min="4887" max="5122" width="8.83203125" style="1"/>
    <col min="5123" max="5123" width="10.83203125" style="1" customWidth="1"/>
    <col min="5124" max="5124" width="9.83203125" style="1" customWidth="1"/>
    <col min="5125" max="5125" width="29" style="1" customWidth="1"/>
    <col min="5126" max="5126" width="37.33203125" style="1" customWidth="1"/>
    <col min="5127" max="5128" width="8.83203125" style="1"/>
    <col min="5129" max="5129" width="8.83203125" style="1" bestFit="1" customWidth="1"/>
    <col min="5130" max="5130" width="9.1640625" style="1" bestFit="1" customWidth="1"/>
    <col min="5131" max="5131" width="12.83203125" style="1" customWidth="1"/>
    <col min="5132" max="5132" width="13.1640625" style="1" customWidth="1"/>
    <col min="5133" max="5133" width="14.1640625" style="1" bestFit="1" customWidth="1"/>
    <col min="5134" max="5134" width="12.6640625" style="1" customWidth="1"/>
    <col min="5135" max="5135" width="11.5" style="1" bestFit="1" customWidth="1"/>
    <col min="5136" max="5136" width="14.5" style="1" customWidth="1"/>
    <col min="5137" max="5141" width="8.83203125" style="1"/>
    <col min="5142" max="5142" width="31.33203125" style="1" customWidth="1"/>
    <col min="5143" max="5378" width="8.83203125" style="1"/>
    <col min="5379" max="5379" width="10.83203125" style="1" customWidth="1"/>
    <col min="5380" max="5380" width="9.83203125" style="1" customWidth="1"/>
    <col min="5381" max="5381" width="29" style="1" customWidth="1"/>
    <col min="5382" max="5382" width="37.33203125" style="1" customWidth="1"/>
    <col min="5383" max="5384" width="8.83203125" style="1"/>
    <col min="5385" max="5385" width="8.83203125" style="1" bestFit="1" customWidth="1"/>
    <col min="5386" max="5386" width="9.1640625" style="1" bestFit="1" customWidth="1"/>
    <col min="5387" max="5387" width="12.83203125" style="1" customWidth="1"/>
    <col min="5388" max="5388" width="13.1640625" style="1" customWidth="1"/>
    <col min="5389" max="5389" width="14.1640625" style="1" bestFit="1" customWidth="1"/>
    <col min="5390" max="5390" width="12.6640625" style="1" customWidth="1"/>
    <col min="5391" max="5391" width="11.5" style="1" bestFit="1" customWidth="1"/>
    <col min="5392" max="5392" width="14.5" style="1" customWidth="1"/>
    <col min="5393" max="5397" width="8.83203125" style="1"/>
    <col min="5398" max="5398" width="31.33203125" style="1" customWidth="1"/>
    <col min="5399" max="5634" width="8.83203125" style="1"/>
    <col min="5635" max="5635" width="10.83203125" style="1" customWidth="1"/>
    <col min="5636" max="5636" width="9.83203125" style="1" customWidth="1"/>
    <col min="5637" max="5637" width="29" style="1" customWidth="1"/>
    <col min="5638" max="5638" width="37.33203125" style="1" customWidth="1"/>
    <col min="5639" max="5640" width="8.83203125" style="1"/>
    <col min="5641" max="5641" width="8.83203125" style="1" bestFit="1" customWidth="1"/>
    <col min="5642" max="5642" width="9.1640625" style="1" bestFit="1" customWidth="1"/>
    <col min="5643" max="5643" width="12.83203125" style="1" customWidth="1"/>
    <col min="5644" max="5644" width="13.1640625" style="1" customWidth="1"/>
    <col min="5645" max="5645" width="14.1640625" style="1" bestFit="1" customWidth="1"/>
    <col min="5646" max="5646" width="12.6640625" style="1" customWidth="1"/>
    <col min="5647" max="5647" width="11.5" style="1" bestFit="1" customWidth="1"/>
    <col min="5648" max="5648" width="14.5" style="1" customWidth="1"/>
    <col min="5649" max="5653" width="8.83203125" style="1"/>
    <col min="5654" max="5654" width="31.33203125" style="1" customWidth="1"/>
    <col min="5655" max="5890" width="8.83203125" style="1"/>
    <col min="5891" max="5891" width="10.83203125" style="1" customWidth="1"/>
    <col min="5892" max="5892" width="9.83203125" style="1" customWidth="1"/>
    <col min="5893" max="5893" width="29" style="1" customWidth="1"/>
    <col min="5894" max="5894" width="37.33203125" style="1" customWidth="1"/>
    <col min="5895" max="5896" width="8.83203125" style="1"/>
    <col min="5897" max="5897" width="8.83203125" style="1" bestFit="1" customWidth="1"/>
    <col min="5898" max="5898" width="9.1640625" style="1" bestFit="1" customWidth="1"/>
    <col min="5899" max="5899" width="12.83203125" style="1" customWidth="1"/>
    <col min="5900" max="5900" width="13.1640625" style="1" customWidth="1"/>
    <col min="5901" max="5901" width="14.1640625" style="1" bestFit="1" customWidth="1"/>
    <col min="5902" max="5902" width="12.6640625" style="1" customWidth="1"/>
    <col min="5903" max="5903" width="11.5" style="1" bestFit="1" customWidth="1"/>
    <col min="5904" max="5904" width="14.5" style="1" customWidth="1"/>
    <col min="5905" max="5909" width="8.83203125" style="1"/>
    <col min="5910" max="5910" width="31.33203125" style="1" customWidth="1"/>
    <col min="5911" max="6146" width="8.83203125" style="1"/>
    <col min="6147" max="6147" width="10.83203125" style="1" customWidth="1"/>
    <col min="6148" max="6148" width="9.83203125" style="1" customWidth="1"/>
    <col min="6149" max="6149" width="29" style="1" customWidth="1"/>
    <col min="6150" max="6150" width="37.33203125" style="1" customWidth="1"/>
    <col min="6151" max="6152" width="8.83203125" style="1"/>
    <col min="6153" max="6153" width="8.83203125" style="1" bestFit="1" customWidth="1"/>
    <col min="6154" max="6154" width="9.1640625" style="1" bestFit="1" customWidth="1"/>
    <col min="6155" max="6155" width="12.83203125" style="1" customWidth="1"/>
    <col min="6156" max="6156" width="13.1640625" style="1" customWidth="1"/>
    <col min="6157" max="6157" width="14.1640625" style="1" bestFit="1" customWidth="1"/>
    <col min="6158" max="6158" width="12.6640625" style="1" customWidth="1"/>
    <col min="6159" max="6159" width="11.5" style="1" bestFit="1" customWidth="1"/>
    <col min="6160" max="6160" width="14.5" style="1" customWidth="1"/>
    <col min="6161" max="6165" width="8.83203125" style="1"/>
    <col min="6166" max="6166" width="31.33203125" style="1" customWidth="1"/>
    <col min="6167" max="6402" width="8.83203125" style="1"/>
    <col min="6403" max="6403" width="10.83203125" style="1" customWidth="1"/>
    <col min="6404" max="6404" width="9.83203125" style="1" customWidth="1"/>
    <col min="6405" max="6405" width="29" style="1" customWidth="1"/>
    <col min="6406" max="6406" width="37.33203125" style="1" customWidth="1"/>
    <col min="6407" max="6408" width="8.83203125" style="1"/>
    <col min="6409" max="6409" width="8.83203125" style="1" bestFit="1" customWidth="1"/>
    <col min="6410" max="6410" width="9.1640625" style="1" bestFit="1" customWidth="1"/>
    <col min="6411" max="6411" width="12.83203125" style="1" customWidth="1"/>
    <col min="6412" max="6412" width="13.1640625" style="1" customWidth="1"/>
    <col min="6413" max="6413" width="14.1640625" style="1" bestFit="1" customWidth="1"/>
    <col min="6414" max="6414" width="12.6640625" style="1" customWidth="1"/>
    <col min="6415" max="6415" width="11.5" style="1" bestFit="1" customWidth="1"/>
    <col min="6416" max="6416" width="14.5" style="1" customWidth="1"/>
    <col min="6417" max="6421" width="8.83203125" style="1"/>
    <col min="6422" max="6422" width="31.33203125" style="1" customWidth="1"/>
    <col min="6423" max="6658" width="8.83203125" style="1"/>
    <col min="6659" max="6659" width="10.83203125" style="1" customWidth="1"/>
    <col min="6660" max="6660" width="9.83203125" style="1" customWidth="1"/>
    <col min="6661" max="6661" width="29" style="1" customWidth="1"/>
    <col min="6662" max="6662" width="37.33203125" style="1" customWidth="1"/>
    <col min="6663" max="6664" width="8.83203125" style="1"/>
    <col min="6665" max="6665" width="8.83203125" style="1" bestFit="1" customWidth="1"/>
    <col min="6666" max="6666" width="9.1640625" style="1" bestFit="1" customWidth="1"/>
    <col min="6667" max="6667" width="12.83203125" style="1" customWidth="1"/>
    <col min="6668" max="6668" width="13.1640625" style="1" customWidth="1"/>
    <col min="6669" max="6669" width="14.1640625" style="1" bestFit="1" customWidth="1"/>
    <col min="6670" max="6670" width="12.6640625" style="1" customWidth="1"/>
    <col min="6671" max="6671" width="11.5" style="1" bestFit="1" customWidth="1"/>
    <col min="6672" max="6672" width="14.5" style="1" customWidth="1"/>
    <col min="6673" max="6677" width="8.83203125" style="1"/>
    <col min="6678" max="6678" width="31.33203125" style="1" customWidth="1"/>
    <col min="6679" max="6914" width="8.83203125" style="1"/>
    <col min="6915" max="6915" width="10.83203125" style="1" customWidth="1"/>
    <col min="6916" max="6916" width="9.83203125" style="1" customWidth="1"/>
    <col min="6917" max="6917" width="29" style="1" customWidth="1"/>
    <col min="6918" max="6918" width="37.33203125" style="1" customWidth="1"/>
    <col min="6919" max="6920" width="8.83203125" style="1"/>
    <col min="6921" max="6921" width="8.83203125" style="1" bestFit="1" customWidth="1"/>
    <col min="6922" max="6922" width="9.1640625" style="1" bestFit="1" customWidth="1"/>
    <col min="6923" max="6923" width="12.83203125" style="1" customWidth="1"/>
    <col min="6924" max="6924" width="13.1640625" style="1" customWidth="1"/>
    <col min="6925" max="6925" width="14.1640625" style="1" bestFit="1" customWidth="1"/>
    <col min="6926" max="6926" width="12.6640625" style="1" customWidth="1"/>
    <col min="6927" max="6927" width="11.5" style="1" bestFit="1" customWidth="1"/>
    <col min="6928" max="6928" width="14.5" style="1" customWidth="1"/>
    <col min="6929" max="6933" width="8.83203125" style="1"/>
    <col min="6934" max="6934" width="31.33203125" style="1" customWidth="1"/>
    <col min="6935" max="7170" width="8.83203125" style="1"/>
    <col min="7171" max="7171" width="10.83203125" style="1" customWidth="1"/>
    <col min="7172" max="7172" width="9.83203125" style="1" customWidth="1"/>
    <col min="7173" max="7173" width="29" style="1" customWidth="1"/>
    <col min="7174" max="7174" width="37.33203125" style="1" customWidth="1"/>
    <col min="7175" max="7176" width="8.83203125" style="1"/>
    <col min="7177" max="7177" width="8.83203125" style="1" bestFit="1" customWidth="1"/>
    <col min="7178" max="7178" width="9.1640625" style="1" bestFit="1" customWidth="1"/>
    <col min="7179" max="7179" width="12.83203125" style="1" customWidth="1"/>
    <col min="7180" max="7180" width="13.1640625" style="1" customWidth="1"/>
    <col min="7181" max="7181" width="14.1640625" style="1" bestFit="1" customWidth="1"/>
    <col min="7182" max="7182" width="12.6640625" style="1" customWidth="1"/>
    <col min="7183" max="7183" width="11.5" style="1" bestFit="1" customWidth="1"/>
    <col min="7184" max="7184" width="14.5" style="1" customWidth="1"/>
    <col min="7185" max="7189" width="8.83203125" style="1"/>
    <col min="7190" max="7190" width="31.33203125" style="1" customWidth="1"/>
    <col min="7191" max="7426" width="8.83203125" style="1"/>
    <col min="7427" max="7427" width="10.83203125" style="1" customWidth="1"/>
    <col min="7428" max="7428" width="9.83203125" style="1" customWidth="1"/>
    <col min="7429" max="7429" width="29" style="1" customWidth="1"/>
    <col min="7430" max="7430" width="37.33203125" style="1" customWidth="1"/>
    <col min="7431" max="7432" width="8.83203125" style="1"/>
    <col min="7433" max="7433" width="8.83203125" style="1" bestFit="1" customWidth="1"/>
    <col min="7434" max="7434" width="9.1640625" style="1" bestFit="1" customWidth="1"/>
    <col min="7435" max="7435" width="12.83203125" style="1" customWidth="1"/>
    <col min="7436" max="7436" width="13.1640625" style="1" customWidth="1"/>
    <col min="7437" max="7437" width="14.1640625" style="1" bestFit="1" customWidth="1"/>
    <col min="7438" max="7438" width="12.6640625" style="1" customWidth="1"/>
    <col min="7439" max="7439" width="11.5" style="1" bestFit="1" customWidth="1"/>
    <col min="7440" max="7440" width="14.5" style="1" customWidth="1"/>
    <col min="7441" max="7445" width="8.83203125" style="1"/>
    <col min="7446" max="7446" width="31.33203125" style="1" customWidth="1"/>
    <col min="7447" max="7682" width="8.83203125" style="1"/>
    <col min="7683" max="7683" width="10.83203125" style="1" customWidth="1"/>
    <col min="7684" max="7684" width="9.83203125" style="1" customWidth="1"/>
    <col min="7685" max="7685" width="29" style="1" customWidth="1"/>
    <col min="7686" max="7686" width="37.33203125" style="1" customWidth="1"/>
    <col min="7687" max="7688" width="8.83203125" style="1"/>
    <col min="7689" max="7689" width="8.83203125" style="1" bestFit="1" customWidth="1"/>
    <col min="7690" max="7690" width="9.1640625" style="1" bestFit="1" customWidth="1"/>
    <col min="7691" max="7691" width="12.83203125" style="1" customWidth="1"/>
    <col min="7692" max="7692" width="13.1640625" style="1" customWidth="1"/>
    <col min="7693" max="7693" width="14.1640625" style="1" bestFit="1" customWidth="1"/>
    <col min="7694" max="7694" width="12.6640625" style="1" customWidth="1"/>
    <col min="7695" max="7695" width="11.5" style="1" bestFit="1" customWidth="1"/>
    <col min="7696" max="7696" width="14.5" style="1" customWidth="1"/>
    <col min="7697" max="7701" width="8.83203125" style="1"/>
    <col min="7702" max="7702" width="31.33203125" style="1" customWidth="1"/>
    <col min="7703" max="7938" width="8.83203125" style="1"/>
    <col min="7939" max="7939" width="10.83203125" style="1" customWidth="1"/>
    <col min="7940" max="7940" width="9.83203125" style="1" customWidth="1"/>
    <col min="7941" max="7941" width="29" style="1" customWidth="1"/>
    <col min="7942" max="7942" width="37.33203125" style="1" customWidth="1"/>
    <col min="7943" max="7944" width="8.83203125" style="1"/>
    <col min="7945" max="7945" width="8.83203125" style="1" bestFit="1" customWidth="1"/>
    <col min="7946" max="7946" width="9.1640625" style="1" bestFit="1" customWidth="1"/>
    <col min="7947" max="7947" width="12.83203125" style="1" customWidth="1"/>
    <col min="7948" max="7948" width="13.1640625" style="1" customWidth="1"/>
    <col min="7949" max="7949" width="14.1640625" style="1" bestFit="1" customWidth="1"/>
    <col min="7950" max="7950" width="12.6640625" style="1" customWidth="1"/>
    <col min="7951" max="7951" width="11.5" style="1" bestFit="1" customWidth="1"/>
    <col min="7952" max="7952" width="14.5" style="1" customWidth="1"/>
    <col min="7953" max="7957" width="8.83203125" style="1"/>
    <col min="7958" max="7958" width="31.33203125" style="1" customWidth="1"/>
    <col min="7959" max="8194" width="8.83203125" style="1"/>
    <col min="8195" max="8195" width="10.83203125" style="1" customWidth="1"/>
    <col min="8196" max="8196" width="9.83203125" style="1" customWidth="1"/>
    <col min="8197" max="8197" width="29" style="1" customWidth="1"/>
    <col min="8198" max="8198" width="37.33203125" style="1" customWidth="1"/>
    <col min="8199" max="8200" width="8.83203125" style="1"/>
    <col min="8201" max="8201" width="8.83203125" style="1" bestFit="1" customWidth="1"/>
    <col min="8202" max="8202" width="9.1640625" style="1" bestFit="1" customWidth="1"/>
    <col min="8203" max="8203" width="12.83203125" style="1" customWidth="1"/>
    <col min="8204" max="8204" width="13.1640625" style="1" customWidth="1"/>
    <col min="8205" max="8205" width="14.1640625" style="1" bestFit="1" customWidth="1"/>
    <col min="8206" max="8206" width="12.6640625" style="1" customWidth="1"/>
    <col min="8207" max="8207" width="11.5" style="1" bestFit="1" customWidth="1"/>
    <col min="8208" max="8208" width="14.5" style="1" customWidth="1"/>
    <col min="8209" max="8213" width="8.83203125" style="1"/>
    <col min="8214" max="8214" width="31.33203125" style="1" customWidth="1"/>
    <col min="8215" max="8450" width="8.83203125" style="1"/>
    <col min="8451" max="8451" width="10.83203125" style="1" customWidth="1"/>
    <col min="8452" max="8452" width="9.83203125" style="1" customWidth="1"/>
    <col min="8453" max="8453" width="29" style="1" customWidth="1"/>
    <col min="8454" max="8454" width="37.33203125" style="1" customWidth="1"/>
    <col min="8455" max="8456" width="8.83203125" style="1"/>
    <col min="8457" max="8457" width="8.83203125" style="1" bestFit="1" customWidth="1"/>
    <col min="8458" max="8458" width="9.1640625" style="1" bestFit="1" customWidth="1"/>
    <col min="8459" max="8459" width="12.83203125" style="1" customWidth="1"/>
    <col min="8460" max="8460" width="13.1640625" style="1" customWidth="1"/>
    <col min="8461" max="8461" width="14.1640625" style="1" bestFit="1" customWidth="1"/>
    <col min="8462" max="8462" width="12.6640625" style="1" customWidth="1"/>
    <col min="8463" max="8463" width="11.5" style="1" bestFit="1" customWidth="1"/>
    <col min="8464" max="8464" width="14.5" style="1" customWidth="1"/>
    <col min="8465" max="8469" width="8.83203125" style="1"/>
    <col min="8470" max="8470" width="31.33203125" style="1" customWidth="1"/>
    <col min="8471" max="8706" width="8.83203125" style="1"/>
    <col min="8707" max="8707" width="10.83203125" style="1" customWidth="1"/>
    <col min="8708" max="8708" width="9.83203125" style="1" customWidth="1"/>
    <col min="8709" max="8709" width="29" style="1" customWidth="1"/>
    <col min="8710" max="8710" width="37.33203125" style="1" customWidth="1"/>
    <col min="8711" max="8712" width="8.83203125" style="1"/>
    <col min="8713" max="8713" width="8.83203125" style="1" bestFit="1" customWidth="1"/>
    <col min="8714" max="8714" width="9.1640625" style="1" bestFit="1" customWidth="1"/>
    <col min="8715" max="8715" width="12.83203125" style="1" customWidth="1"/>
    <col min="8716" max="8716" width="13.1640625" style="1" customWidth="1"/>
    <col min="8717" max="8717" width="14.1640625" style="1" bestFit="1" customWidth="1"/>
    <col min="8718" max="8718" width="12.6640625" style="1" customWidth="1"/>
    <col min="8719" max="8719" width="11.5" style="1" bestFit="1" customWidth="1"/>
    <col min="8720" max="8720" width="14.5" style="1" customWidth="1"/>
    <col min="8721" max="8725" width="8.83203125" style="1"/>
    <col min="8726" max="8726" width="31.33203125" style="1" customWidth="1"/>
    <col min="8727" max="8962" width="8.83203125" style="1"/>
    <col min="8963" max="8963" width="10.83203125" style="1" customWidth="1"/>
    <col min="8964" max="8964" width="9.83203125" style="1" customWidth="1"/>
    <col min="8965" max="8965" width="29" style="1" customWidth="1"/>
    <col min="8966" max="8966" width="37.33203125" style="1" customWidth="1"/>
    <col min="8967" max="8968" width="8.83203125" style="1"/>
    <col min="8969" max="8969" width="8.83203125" style="1" bestFit="1" customWidth="1"/>
    <col min="8970" max="8970" width="9.1640625" style="1" bestFit="1" customWidth="1"/>
    <col min="8971" max="8971" width="12.83203125" style="1" customWidth="1"/>
    <col min="8972" max="8972" width="13.1640625" style="1" customWidth="1"/>
    <col min="8973" max="8973" width="14.1640625" style="1" bestFit="1" customWidth="1"/>
    <col min="8974" max="8974" width="12.6640625" style="1" customWidth="1"/>
    <col min="8975" max="8975" width="11.5" style="1" bestFit="1" customWidth="1"/>
    <col min="8976" max="8976" width="14.5" style="1" customWidth="1"/>
    <col min="8977" max="8981" width="8.83203125" style="1"/>
    <col min="8982" max="8982" width="31.33203125" style="1" customWidth="1"/>
    <col min="8983" max="9218" width="8.83203125" style="1"/>
    <col min="9219" max="9219" width="10.83203125" style="1" customWidth="1"/>
    <col min="9220" max="9220" width="9.83203125" style="1" customWidth="1"/>
    <col min="9221" max="9221" width="29" style="1" customWidth="1"/>
    <col min="9222" max="9222" width="37.33203125" style="1" customWidth="1"/>
    <col min="9223" max="9224" width="8.83203125" style="1"/>
    <col min="9225" max="9225" width="8.83203125" style="1" bestFit="1" customWidth="1"/>
    <col min="9226" max="9226" width="9.1640625" style="1" bestFit="1" customWidth="1"/>
    <col min="9227" max="9227" width="12.83203125" style="1" customWidth="1"/>
    <col min="9228" max="9228" width="13.1640625" style="1" customWidth="1"/>
    <col min="9229" max="9229" width="14.1640625" style="1" bestFit="1" customWidth="1"/>
    <col min="9230" max="9230" width="12.6640625" style="1" customWidth="1"/>
    <col min="9231" max="9231" width="11.5" style="1" bestFit="1" customWidth="1"/>
    <col min="9232" max="9232" width="14.5" style="1" customWidth="1"/>
    <col min="9233" max="9237" width="8.83203125" style="1"/>
    <col min="9238" max="9238" width="31.33203125" style="1" customWidth="1"/>
    <col min="9239" max="9474" width="8.83203125" style="1"/>
    <col min="9475" max="9475" width="10.83203125" style="1" customWidth="1"/>
    <col min="9476" max="9476" width="9.83203125" style="1" customWidth="1"/>
    <col min="9477" max="9477" width="29" style="1" customWidth="1"/>
    <col min="9478" max="9478" width="37.33203125" style="1" customWidth="1"/>
    <col min="9479" max="9480" width="8.83203125" style="1"/>
    <col min="9481" max="9481" width="8.83203125" style="1" bestFit="1" customWidth="1"/>
    <col min="9482" max="9482" width="9.1640625" style="1" bestFit="1" customWidth="1"/>
    <col min="9483" max="9483" width="12.83203125" style="1" customWidth="1"/>
    <col min="9484" max="9484" width="13.1640625" style="1" customWidth="1"/>
    <col min="9485" max="9485" width="14.1640625" style="1" bestFit="1" customWidth="1"/>
    <col min="9486" max="9486" width="12.6640625" style="1" customWidth="1"/>
    <col min="9487" max="9487" width="11.5" style="1" bestFit="1" customWidth="1"/>
    <col min="9488" max="9488" width="14.5" style="1" customWidth="1"/>
    <col min="9489" max="9493" width="8.83203125" style="1"/>
    <col min="9494" max="9494" width="31.33203125" style="1" customWidth="1"/>
    <col min="9495" max="9730" width="8.83203125" style="1"/>
    <col min="9731" max="9731" width="10.83203125" style="1" customWidth="1"/>
    <col min="9732" max="9732" width="9.83203125" style="1" customWidth="1"/>
    <col min="9733" max="9733" width="29" style="1" customWidth="1"/>
    <col min="9734" max="9734" width="37.33203125" style="1" customWidth="1"/>
    <col min="9735" max="9736" width="8.83203125" style="1"/>
    <col min="9737" max="9737" width="8.83203125" style="1" bestFit="1" customWidth="1"/>
    <col min="9738" max="9738" width="9.1640625" style="1" bestFit="1" customWidth="1"/>
    <col min="9739" max="9739" width="12.83203125" style="1" customWidth="1"/>
    <col min="9740" max="9740" width="13.1640625" style="1" customWidth="1"/>
    <col min="9741" max="9741" width="14.1640625" style="1" bestFit="1" customWidth="1"/>
    <col min="9742" max="9742" width="12.6640625" style="1" customWidth="1"/>
    <col min="9743" max="9743" width="11.5" style="1" bestFit="1" customWidth="1"/>
    <col min="9744" max="9744" width="14.5" style="1" customWidth="1"/>
    <col min="9745" max="9749" width="8.83203125" style="1"/>
    <col min="9750" max="9750" width="31.33203125" style="1" customWidth="1"/>
    <col min="9751" max="9986" width="8.83203125" style="1"/>
    <col min="9987" max="9987" width="10.83203125" style="1" customWidth="1"/>
    <col min="9988" max="9988" width="9.83203125" style="1" customWidth="1"/>
    <col min="9989" max="9989" width="29" style="1" customWidth="1"/>
    <col min="9990" max="9990" width="37.33203125" style="1" customWidth="1"/>
    <col min="9991" max="9992" width="8.83203125" style="1"/>
    <col min="9993" max="9993" width="8.83203125" style="1" bestFit="1" customWidth="1"/>
    <col min="9994" max="9994" width="9.1640625" style="1" bestFit="1" customWidth="1"/>
    <col min="9995" max="9995" width="12.83203125" style="1" customWidth="1"/>
    <col min="9996" max="9996" width="13.1640625" style="1" customWidth="1"/>
    <col min="9997" max="9997" width="14.1640625" style="1" bestFit="1" customWidth="1"/>
    <col min="9998" max="9998" width="12.6640625" style="1" customWidth="1"/>
    <col min="9999" max="9999" width="11.5" style="1" bestFit="1" customWidth="1"/>
    <col min="10000" max="10000" width="14.5" style="1" customWidth="1"/>
    <col min="10001" max="10005" width="8.83203125" style="1"/>
    <col min="10006" max="10006" width="31.33203125" style="1" customWidth="1"/>
    <col min="10007" max="10242" width="8.83203125" style="1"/>
    <col min="10243" max="10243" width="10.83203125" style="1" customWidth="1"/>
    <col min="10244" max="10244" width="9.83203125" style="1" customWidth="1"/>
    <col min="10245" max="10245" width="29" style="1" customWidth="1"/>
    <col min="10246" max="10246" width="37.33203125" style="1" customWidth="1"/>
    <col min="10247" max="10248" width="8.83203125" style="1"/>
    <col min="10249" max="10249" width="8.83203125" style="1" bestFit="1" customWidth="1"/>
    <col min="10250" max="10250" width="9.1640625" style="1" bestFit="1" customWidth="1"/>
    <col min="10251" max="10251" width="12.83203125" style="1" customWidth="1"/>
    <col min="10252" max="10252" width="13.1640625" style="1" customWidth="1"/>
    <col min="10253" max="10253" width="14.1640625" style="1" bestFit="1" customWidth="1"/>
    <col min="10254" max="10254" width="12.6640625" style="1" customWidth="1"/>
    <col min="10255" max="10255" width="11.5" style="1" bestFit="1" customWidth="1"/>
    <col min="10256" max="10256" width="14.5" style="1" customWidth="1"/>
    <col min="10257" max="10261" width="8.83203125" style="1"/>
    <col min="10262" max="10262" width="31.33203125" style="1" customWidth="1"/>
    <col min="10263" max="10498" width="8.83203125" style="1"/>
    <col min="10499" max="10499" width="10.83203125" style="1" customWidth="1"/>
    <col min="10500" max="10500" width="9.83203125" style="1" customWidth="1"/>
    <col min="10501" max="10501" width="29" style="1" customWidth="1"/>
    <col min="10502" max="10502" width="37.33203125" style="1" customWidth="1"/>
    <col min="10503" max="10504" width="8.83203125" style="1"/>
    <col min="10505" max="10505" width="8.83203125" style="1" bestFit="1" customWidth="1"/>
    <col min="10506" max="10506" width="9.1640625" style="1" bestFit="1" customWidth="1"/>
    <col min="10507" max="10507" width="12.83203125" style="1" customWidth="1"/>
    <col min="10508" max="10508" width="13.1640625" style="1" customWidth="1"/>
    <col min="10509" max="10509" width="14.1640625" style="1" bestFit="1" customWidth="1"/>
    <col min="10510" max="10510" width="12.6640625" style="1" customWidth="1"/>
    <col min="10511" max="10511" width="11.5" style="1" bestFit="1" customWidth="1"/>
    <col min="10512" max="10512" width="14.5" style="1" customWidth="1"/>
    <col min="10513" max="10517" width="8.83203125" style="1"/>
    <col min="10518" max="10518" width="31.33203125" style="1" customWidth="1"/>
    <col min="10519" max="10754" width="8.83203125" style="1"/>
    <col min="10755" max="10755" width="10.83203125" style="1" customWidth="1"/>
    <col min="10756" max="10756" width="9.83203125" style="1" customWidth="1"/>
    <col min="10757" max="10757" width="29" style="1" customWidth="1"/>
    <col min="10758" max="10758" width="37.33203125" style="1" customWidth="1"/>
    <col min="10759" max="10760" width="8.83203125" style="1"/>
    <col min="10761" max="10761" width="8.83203125" style="1" bestFit="1" customWidth="1"/>
    <col min="10762" max="10762" width="9.1640625" style="1" bestFit="1" customWidth="1"/>
    <col min="10763" max="10763" width="12.83203125" style="1" customWidth="1"/>
    <col min="10764" max="10764" width="13.1640625" style="1" customWidth="1"/>
    <col min="10765" max="10765" width="14.1640625" style="1" bestFit="1" customWidth="1"/>
    <col min="10766" max="10766" width="12.6640625" style="1" customWidth="1"/>
    <col min="10767" max="10767" width="11.5" style="1" bestFit="1" customWidth="1"/>
    <col min="10768" max="10768" width="14.5" style="1" customWidth="1"/>
    <col min="10769" max="10773" width="8.83203125" style="1"/>
    <col min="10774" max="10774" width="31.33203125" style="1" customWidth="1"/>
    <col min="10775" max="11010" width="8.83203125" style="1"/>
    <col min="11011" max="11011" width="10.83203125" style="1" customWidth="1"/>
    <col min="11012" max="11012" width="9.83203125" style="1" customWidth="1"/>
    <col min="11013" max="11013" width="29" style="1" customWidth="1"/>
    <col min="11014" max="11014" width="37.33203125" style="1" customWidth="1"/>
    <col min="11015" max="11016" width="8.83203125" style="1"/>
    <col min="11017" max="11017" width="8.83203125" style="1" bestFit="1" customWidth="1"/>
    <col min="11018" max="11018" width="9.1640625" style="1" bestFit="1" customWidth="1"/>
    <col min="11019" max="11019" width="12.83203125" style="1" customWidth="1"/>
    <col min="11020" max="11020" width="13.1640625" style="1" customWidth="1"/>
    <col min="11021" max="11021" width="14.1640625" style="1" bestFit="1" customWidth="1"/>
    <col min="11022" max="11022" width="12.6640625" style="1" customWidth="1"/>
    <col min="11023" max="11023" width="11.5" style="1" bestFit="1" customWidth="1"/>
    <col min="11024" max="11024" width="14.5" style="1" customWidth="1"/>
    <col min="11025" max="11029" width="8.83203125" style="1"/>
    <col min="11030" max="11030" width="31.33203125" style="1" customWidth="1"/>
    <col min="11031" max="11266" width="8.83203125" style="1"/>
    <col min="11267" max="11267" width="10.83203125" style="1" customWidth="1"/>
    <col min="11268" max="11268" width="9.83203125" style="1" customWidth="1"/>
    <col min="11269" max="11269" width="29" style="1" customWidth="1"/>
    <col min="11270" max="11270" width="37.33203125" style="1" customWidth="1"/>
    <col min="11271" max="11272" width="8.83203125" style="1"/>
    <col min="11273" max="11273" width="8.83203125" style="1" bestFit="1" customWidth="1"/>
    <col min="11274" max="11274" width="9.1640625" style="1" bestFit="1" customWidth="1"/>
    <col min="11275" max="11275" width="12.83203125" style="1" customWidth="1"/>
    <col min="11276" max="11276" width="13.1640625" style="1" customWidth="1"/>
    <col min="11277" max="11277" width="14.1640625" style="1" bestFit="1" customWidth="1"/>
    <col min="11278" max="11278" width="12.6640625" style="1" customWidth="1"/>
    <col min="11279" max="11279" width="11.5" style="1" bestFit="1" customWidth="1"/>
    <col min="11280" max="11280" width="14.5" style="1" customWidth="1"/>
    <col min="11281" max="11285" width="8.83203125" style="1"/>
    <col min="11286" max="11286" width="31.33203125" style="1" customWidth="1"/>
    <col min="11287" max="11522" width="8.83203125" style="1"/>
    <col min="11523" max="11523" width="10.83203125" style="1" customWidth="1"/>
    <col min="11524" max="11524" width="9.83203125" style="1" customWidth="1"/>
    <col min="11525" max="11525" width="29" style="1" customWidth="1"/>
    <col min="11526" max="11526" width="37.33203125" style="1" customWidth="1"/>
    <col min="11527" max="11528" width="8.83203125" style="1"/>
    <col min="11529" max="11529" width="8.83203125" style="1" bestFit="1" customWidth="1"/>
    <col min="11530" max="11530" width="9.1640625" style="1" bestFit="1" customWidth="1"/>
    <col min="11531" max="11531" width="12.83203125" style="1" customWidth="1"/>
    <col min="11532" max="11532" width="13.1640625" style="1" customWidth="1"/>
    <col min="11533" max="11533" width="14.1640625" style="1" bestFit="1" customWidth="1"/>
    <col min="11534" max="11534" width="12.6640625" style="1" customWidth="1"/>
    <col min="11535" max="11535" width="11.5" style="1" bestFit="1" customWidth="1"/>
    <col min="11536" max="11536" width="14.5" style="1" customWidth="1"/>
    <col min="11537" max="11541" width="8.83203125" style="1"/>
    <col min="11542" max="11542" width="31.33203125" style="1" customWidth="1"/>
    <col min="11543" max="11778" width="8.83203125" style="1"/>
    <col min="11779" max="11779" width="10.83203125" style="1" customWidth="1"/>
    <col min="11780" max="11780" width="9.83203125" style="1" customWidth="1"/>
    <col min="11781" max="11781" width="29" style="1" customWidth="1"/>
    <col min="11782" max="11782" width="37.33203125" style="1" customWidth="1"/>
    <col min="11783" max="11784" width="8.83203125" style="1"/>
    <col min="11785" max="11785" width="8.83203125" style="1" bestFit="1" customWidth="1"/>
    <col min="11786" max="11786" width="9.1640625" style="1" bestFit="1" customWidth="1"/>
    <col min="11787" max="11787" width="12.83203125" style="1" customWidth="1"/>
    <col min="11788" max="11788" width="13.1640625" style="1" customWidth="1"/>
    <col min="11789" max="11789" width="14.1640625" style="1" bestFit="1" customWidth="1"/>
    <col min="11790" max="11790" width="12.6640625" style="1" customWidth="1"/>
    <col min="11791" max="11791" width="11.5" style="1" bestFit="1" customWidth="1"/>
    <col min="11792" max="11792" width="14.5" style="1" customWidth="1"/>
    <col min="11793" max="11797" width="8.83203125" style="1"/>
    <col min="11798" max="11798" width="31.33203125" style="1" customWidth="1"/>
    <col min="11799" max="12034" width="8.83203125" style="1"/>
    <col min="12035" max="12035" width="10.83203125" style="1" customWidth="1"/>
    <col min="12036" max="12036" width="9.83203125" style="1" customWidth="1"/>
    <col min="12037" max="12037" width="29" style="1" customWidth="1"/>
    <col min="12038" max="12038" width="37.33203125" style="1" customWidth="1"/>
    <col min="12039" max="12040" width="8.83203125" style="1"/>
    <col min="12041" max="12041" width="8.83203125" style="1" bestFit="1" customWidth="1"/>
    <col min="12042" max="12042" width="9.1640625" style="1" bestFit="1" customWidth="1"/>
    <col min="12043" max="12043" width="12.83203125" style="1" customWidth="1"/>
    <col min="12044" max="12044" width="13.1640625" style="1" customWidth="1"/>
    <col min="12045" max="12045" width="14.1640625" style="1" bestFit="1" customWidth="1"/>
    <col min="12046" max="12046" width="12.6640625" style="1" customWidth="1"/>
    <col min="12047" max="12047" width="11.5" style="1" bestFit="1" customWidth="1"/>
    <col min="12048" max="12048" width="14.5" style="1" customWidth="1"/>
    <col min="12049" max="12053" width="8.83203125" style="1"/>
    <col min="12054" max="12054" width="31.33203125" style="1" customWidth="1"/>
    <col min="12055" max="12290" width="8.83203125" style="1"/>
    <col min="12291" max="12291" width="10.83203125" style="1" customWidth="1"/>
    <col min="12292" max="12292" width="9.83203125" style="1" customWidth="1"/>
    <col min="12293" max="12293" width="29" style="1" customWidth="1"/>
    <col min="12294" max="12294" width="37.33203125" style="1" customWidth="1"/>
    <col min="12295" max="12296" width="8.83203125" style="1"/>
    <col min="12297" max="12297" width="8.83203125" style="1" bestFit="1" customWidth="1"/>
    <col min="12298" max="12298" width="9.1640625" style="1" bestFit="1" customWidth="1"/>
    <col min="12299" max="12299" width="12.83203125" style="1" customWidth="1"/>
    <col min="12300" max="12300" width="13.1640625" style="1" customWidth="1"/>
    <col min="12301" max="12301" width="14.1640625" style="1" bestFit="1" customWidth="1"/>
    <col min="12302" max="12302" width="12.6640625" style="1" customWidth="1"/>
    <col min="12303" max="12303" width="11.5" style="1" bestFit="1" customWidth="1"/>
    <col min="12304" max="12304" width="14.5" style="1" customWidth="1"/>
    <col min="12305" max="12309" width="8.83203125" style="1"/>
    <col min="12310" max="12310" width="31.33203125" style="1" customWidth="1"/>
    <col min="12311" max="12546" width="8.83203125" style="1"/>
    <col min="12547" max="12547" width="10.83203125" style="1" customWidth="1"/>
    <col min="12548" max="12548" width="9.83203125" style="1" customWidth="1"/>
    <col min="12549" max="12549" width="29" style="1" customWidth="1"/>
    <col min="12550" max="12550" width="37.33203125" style="1" customWidth="1"/>
    <col min="12551" max="12552" width="8.83203125" style="1"/>
    <col min="12553" max="12553" width="8.83203125" style="1" bestFit="1" customWidth="1"/>
    <col min="12554" max="12554" width="9.1640625" style="1" bestFit="1" customWidth="1"/>
    <col min="12555" max="12555" width="12.83203125" style="1" customWidth="1"/>
    <col min="12556" max="12556" width="13.1640625" style="1" customWidth="1"/>
    <col min="12557" max="12557" width="14.1640625" style="1" bestFit="1" customWidth="1"/>
    <col min="12558" max="12558" width="12.6640625" style="1" customWidth="1"/>
    <col min="12559" max="12559" width="11.5" style="1" bestFit="1" customWidth="1"/>
    <col min="12560" max="12560" width="14.5" style="1" customWidth="1"/>
    <col min="12561" max="12565" width="8.83203125" style="1"/>
    <col min="12566" max="12566" width="31.33203125" style="1" customWidth="1"/>
    <col min="12567" max="12802" width="8.83203125" style="1"/>
    <col min="12803" max="12803" width="10.83203125" style="1" customWidth="1"/>
    <col min="12804" max="12804" width="9.83203125" style="1" customWidth="1"/>
    <col min="12805" max="12805" width="29" style="1" customWidth="1"/>
    <col min="12806" max="12806" width="37.33203125" style="1" customWidth="1"/>
    <col min="12807" max="12808" width="8.83203125" style="1"/>
    <col min="12809" max="12809" width="8.83203125" style="1" bestFit="1" customWidth="1"/>
    <col min="12810" max="12810" width="9.1640625" style="1" bestFit="1" customWidth="1"/>
    <col min="12811" max="12811" width="12.83203125" style="1" customWidth="1"/>
    <col min="12812" max="12812" width="13.1640625" style="1" customWidth="1"/>
    <col min="12813" max="12813" width="14.1640625" style="1" bestFit="1" customWidth="1"/>
    <col min="12814" max="12814" width="12.6640625" style="1" customWidth="1"/>
    <col min="12815" max="12815" width="11.5" style="1" bestFit="1" customWidth="1"/>
    <col min="12816" max="12816" width="14.5" style="1" customWidth="1"/>
    <col min="12817" max="12821" width="8.83203125" style="1"/>
    <col min="12822" max="12822" width="31.33203125" style="1" customWidth="1"/>
    <col min="12823" max="13058" width="8.83203125" style="1"/>
    <col min="13059" max="13059" width="10.83203125" style="1" customWidth="1"/>
    <col min="13060" max="13060" width="9.83203125" style="1" customWidth="1"/>
    <col min="13061" max="13061" width="29" style="1" customWidth="1"/>
    <col min="13062" max="13062" width="37.33203125" style="1" customWidth="1"/>
    <col min="13063" max="13064" width="8.83203125" style="1"/>
    <col min="13065" max="13065" width="8.83203125" style="1" bestFit="1" customWidth="1"/>
    <col min="13066" max="13066" width="9.1640625" style="1" bestFit="1" customWidth="1"/>
    <col min="13067" max="13067" width="12.83203125" style="1" customWidth="1"/>
    <col min="13068" max="13068" width="13.1640625" style="1" customWidth="1"/>
    <col min="13069" max="13069" width="14.1640625" style="1" bestFit="1" customWidth="1"/>
    <col min="13070" max="13070" width="12.6640625" style="1" customWidth="1"/>
    <col min="13071" max="13071" width="11.5" style="1" bestFit="1" customWidth="1"/>
    <col min="13072" max="13072" width="14.5" style="1" customWidth="1"/>
    <col min="13073" max="13077" width="8.83203125" style="1"/>
    <col min="13078" max="13078" width="31.33203125" style="1" customWidth="1"/>
    <col min="13079" max="13314" width="8.83203125" style="1"/>
    <col min="13315" max="13315" width="10.83203125" style="1" customWidth="1"/>
    <col min="13316" max="13316" width="9.83203125" style="1" customWidth="1"/>
    <col min="13317" max="13317" width="29" style="1" customWidth="1"/>
    <col min="13318" max="13318" width="37.33203125" style="1" customWidth="1"/>
    <col min="13319" max="13320" width="8.83203125" style="1"/>
    <col min="13321" max="13321" width="8.83203125" style="1" bestFit="1" customWidth="1"/>
    <col min="13322" max="13322" width="9.1640625" style="1" bestFit="1" customWidth="1"/>
    <col min="13323" max="13323" width="12.83203125" style="1" customWidth="1"/>
    <col min="13324" max="13324" width="13.1640625" style="1" customWidth="1"/>
    <col min="13325" max="13325" width="14.1640625" style="1" bestFit="1" customWidth="1"/>
    <col min="13326" max="13326" width="12.6640625" style="1" customWidth="1"/>
    <col min="13327" max="13327" width="11.5" style="1" bestFit="1" customWidth="1"/>
    <col min="13328" max="13328" width="14.5" style="1" customWidth="1"/>
    <col min="13329" max="13333" width="8.83203125" style="1"/>
    <col min="13334" max="13334" width="31.33203125" style="1" customWidth="1"/>
    <col min="13335" max="13570" width="8.83203125" style="1"/>
    <col min="13571" max="13571" width="10.83203125" style="1" customWidth="1"/>
    <col min="13572" max="13572" width="9.83203125" style="1" customWidth="1"/>
    <col min="13573" max="13573" width="29" style="1" customWidth="1"/>
    <col min="13574" max="13574" width="37.33203125" style="1" customWidth="1"/>
    <col min="13575" max="13576" width="8.83203125" style="1"/>
    <col min="13577" max="13577" width="8.83203125" style="1" bestFit="1" customWidth="1"/>
    <col min="13578" max="13578" width="9.1640625" style="1" bestFit="1" customWidth="1"/>
    <col min="13579" max="13579" width="12.83203125" style="1" customWidth="1"/>
    <col min="13580" max="13580" width="13.1640625" style="1" customWidth="1"/>
    <col min="13581" max="13581" width="14.1640625" style="1" bestFit="1" customWidth="1"/>
    <col min="13582" max="13582" width="12.6640625" style="1" customWidth="1"/>
    <col min="13583" max="13583" width="11.5" style="1" bestFit="1" customWidth="1"/>
    <col min="13584" max="13584" width="14.5" style="1" customWidth="1"/>
    <col min="13585" max="13589" width="8.83203125" style="1"/>
    <col min="13590" max="13590" width="31.33203125" style="1" customWidth="1"/>
    <col min="13591" max="13826" width="8.83203125" style="1"/>
    <col min="13827" max="13827" width="10.83203125" style="1" customWidth="1"/>
    <col min="13828" max="13828" width="9.83203125" style="1" customWidth="1"/>
    <col min="13829" max="13829" width="29" style="1" customWidth="1"/>
    <col min="13830" max="13830" width="37.33203125" style="1" customWidth="1"/>
    <col min="13831" max="13832" width="8.83203125" style="1"/>
    <col min="13833" max="13833" width="8.83203125" style="1" bestFit="1" customWidth="1"/>
    <col min="13834" max="13834" width="9.1640625" style="1" bestFit="1" customWidth="1"/>
    <col min="13835" max="13835" width="12.83203125" style="1" customWidth="1"/>
    <col min="13836" max="13836" width="13.1640625" style="1" customWidth="1"/>
    <col min="13837" max="13837" width="14.1640625" style="1" bestFit="1" customWidth="1"/>
    <col min="13838" max="13838" width="12.6640625" style="1" customWidth="1"/>
    <col min="13839" max="13839" width="11.5" style="1" bestFit="1" customWidth="1"/>
    <col min="13840" max="13840" width="14.5" style="1" customWidth="1"/>
    <col min="13841" max="13845" width="8.83203125" style="1"/>
    <col min="13846" max="13846" width="31.33203125" style="1" customWidth="1"/>
    <col min="13847" max="14082" width="8.83203125" style="1"/>
    <col min="14083" max="14083" width="10.83203125" style="1" customWidth="1"/>
    <col min="14084" max="14084" width="9.83203125" style="1" customWidth="1"/>
    <col min="14085" max="14085" width="29" style="1" customWidth="1"/>
    <col min="14086" max="14086" width="37.33203125" style="1" customWidth="1"/>
    <col min="14087" max="14088" width="8.83203125" style="1"/>
    <col min="14089" max="14089" width="8.83203125" style="1" bestFit="1" customWidth="1"/>
    <col min="14090" max="14090" width="9.1640625" style="1" bestFit="1" customWidth="1"/>
    <col min="14091" max="14091" width="12.83203125" style="1" customWidth="1"/>
    <col min="14092" max="14092" width="13.1640625" style="1" customWidth="1"/>
    <col min="14093" max="14093" width="14.1640625" style="1" bestFit="1" customWidth="1"/>
    <col min="14094" max="14094" width="12.6640625" style="1" customWidth="1"/>
    <col min="14095" max="14095" width="11.5" style="1" bestFit="1" customWidth="1"/>
    <col min="14096" max="14096" width="14.5" style="1" customWidth="1"/>
    <col min="14097" max="14101" width="8.83203125" style="1"/>
    <col min="14102" max="14102" width="31.33203125" style="1" customWidth="1"/>
    <col min="14103" max="14338" width="8.83203125" style="1"/>
    <col min="14339" max="14339" width="10.83203125" style="1" customWidth="1"/>
    <col min="14340" max="14340" width="9.83203125" style="1" customWidth="1"/>
    <col min="14341" max="14341" width="29" style="1" customWidth="1"/>
    <col min="14342" max="14342" width="37.33203125" style="1" customWidth="1"/>
    <col min="14343" max="14344" width="8.83203125" style="1"/>
    <col min="14345" max="14345" width="8.83203125" style="1" bestFit="1" customWidth="1"/>
    <col min="14346" max="14346" width="9.1640625" style="1" bestFit="1" customWidth="1"/>
    <col min="14347" max="14347" width="12.83203125" style="1" customWidth="1"/>
    <col min="14348" max="14348" width="13.1640625" style="1" customWidth="1"/>
    <col min="14349" max="14349" width="14.1640625" style="1" bestFit="1" customWidth="1"/>
    <col min="14350" max="14350" width="12.6640625" style="1" customWidth="1"/>
    <col min="14351" max="14351" width="11.5" style="1" bestFit="1" customWidth="1"/>
    <col min="14352" max="14352" width="14.5" style="1" customWidth="1"/>
    <col min="14353" max="14357" width="8.83203125" style="1"/>
    <col min="14358" max="14358" width="31.33203125" style="1" customWidth="1"/>
    <col min="14359" max="14594" width="8.83203125" style="1"/>
    <col min="14595" max="14595" width="10.83203125" style="1" customWidth="1"/>
    <col min="14596" max="14596" width="9.83203125" style="1" customWidth="1"/>
    <col min="14597" max="14597" width="29" style="1" customWidth="1"/>
    <col min="14598" max="14598" width="37.33203125" style="1" customWidth="1"/>
    <col min="14599" max="14600" width="8.83203125" style="1"/>
    <col min="14601" max="14601" width="8.83203125" style="1" bestFit="1" customWidth="1"/>
    <col min="14602" max="14602" width="9.1640625" style="1" bestFit="1" customWidth="1"/>
    <col min="14603" max="14603" width="12.83203125" style="1" customWidth="1"/>
    <col min="14604" max="14604" width="13.1640625" style="1" customWidth="1"/>
    <col min="14605" max="14605" width="14.1640625" style="1" bestFit="1" customWidth="1"/>
    <col min="14606" max="14606" width="12.6640625" style="1" customWidth="1"/>
    <col min="14607" max="14607" width="11.5" style="1" bestFit="1" customWidth="1"/>
    <col min="14608" max="14608" width="14.5" style="1" customWidth="1"/>
    <col min="14609" max="14613" width="8.83203125" style="1"/>
    <col min="14614" max="14614" width="31.33203125" style="1" customWidth="1"/>
    <col min="14615" max="14850" width="8.83203125" style="1"/>
    <col min="14851" max="14851" width="10.83203125" style="1" customWidth="1"/>
    <col min="14852" max="14852" width="9.83203125" style="1" customWidth="1"/>
    <col min="14853" max="14853" width="29" style="1" customWidth="1"/>
    <col min="14854" max="14854" width="37.33203125" style="1" customWidth="1"/>
    <col min="14855" max="14856" width="8.83203125" style="1"/>
    <col min="14857" max="14857" width="8.83203125" style="1" bestFit="1" customWidth="1"/>
    <col min="14858" max="14858" width="9.1640625" style="1" bestFit="1" customWidth="1"/>
    <col min="14859" max="14859" width="12.83203125" style="1" customWidth="1"/>
    <col min="14860" max="14860" width="13.1640625" style="1" customWidth="1"/>
    <col min="14861" max="14861" width="14.1640625" style="1" bestFit="1" customWidth="1"/>
    <col min="14862" max="14862" width="12.6640625" style="1" customWidth="1"/>
    <col min="14863" max="14863" width="11.5" style="1" bestFit="1" customWidth="1"/>
    <col min="14864" max="14864" width="14.5" style="1" customWidth="1"/>
    <col min="14865" max="14869" width="8.83203125" style="1"/>
    <col min="14870" max="14870" width="31.33203125" style="1" customWidth="1"/>
    <col min="14871" max="15106" width="8.83203125" style="1"/>
    <col min="15107" max="15107" width="10.83203125" style="1" customWidth="1"/>
    <col min="15108" max="15108" width="9.83203125" style="1" customWidth="1"/>
    <col min="15109" max="15109" width="29" style="1" customWidth="1"/>
    <col min="15110" max="15110" width="37.33203125" style="1" customWidth="1"/>
    <col min="15111" max="15112" width="8.83203125" style="1"/>
    <col min="15113" max="15113" width="8.83203125" style="1" bestFit="1" customWidth="1"/>
    <col min="15114" max="15114" width="9.1640625" style="1" bestFit="1" customWidth="1"/>
    <col min="15115" max="15115" width="12.83203125" style="1" customWidth="1"/>
    <col min="15116" max="15116" width="13.1640625" style="1" customWidth="1"/>
    <col min="15117" max="15117" width="14.1640625" style="1" bestFit="1" customWidth="1"/>
    <col min="15118" max="15118" width="12.6640625" style="1" customWidth="1"/>
    <col min="15119" max="15119" width="11.5" style="1" bestFit="1" customWidth="1"/>
    <col min="15120" max="15120" width="14.5" style="1" customWidth="1"/>
    <col min="15121" max="15125" width="8.83203125" style="1"/>
    <col min="15126" max="15126" width="31.33203125" style="1" customWidth="1"/>
    <col min="15127" max="15362" width="8.83203125" style="1"/>
    <col min="15363" max="15363" width="10.83203125" style="1" customWidth="1"/>
    <col min="15364" max="15364" width="9.83203125" style="1" customWidth="1"/>
    <col min="15365" max="15365" width="29" style="1" customWidth="1"/>
    <col min="15366" max="15366" width="37.33203125" style="1" customWidth="1"/>
    <col min="15367" max="15368" width="8.83203125" style="1"/>
    <col min="15369" max="15369" width="8.83203125" style="1" bestFit="1" customWidth="1"/>
    <col min="15370" max="15370" width="9.1640625" style="1" bestFit="1" customWidth="1"/>
    <col min="15371" max="15371" width="12.83203125" style="1" customWidth="1"/>
    <col min="15372" max="15372" width="13.1640625" style="1" customWidth="1"/>
    <col min="15373" max="15373" width="14.1640625" style="1" bestFit="1" customWidth="1"/>
    <col min="15374" max="15374" width="12.6640625" style="1" customWidth="1"/>
    <col min="15375" max="15375" width="11.5" style="1" bestFit="1" customWidth="1"/>
    <col min="15376" max="15376" width="14.5" style="1" customWidth="1"/>
    <col min="15377" max="15381" width="8.83203125" style="1"/>
    <col min="15382" max="15382" width="31.33203125" style="1" customWidth="1"/>
    <col min="15383" max="15618" width="8.83203125" style="1"/>
    <col min="15619" max="15619" width="10.83203125" style="1" customWidth="1"/>
    <col min="15620" max="15620" width="9.83203125" style="1" customWidth="1"/>
    <col min="15621" max="15621" width="29" style="1" customWidth="1"/>
    <col min="15622" max="15622" width="37.33203125" style="1" customWidth="1"/>
    <col min="15623" max="15624" width="8.83203125" style="1"/>
    <col min="15625" max="15625" width="8.83203125" style="1" bestFit="1" customWidth="1"/>
    <col min="15626" max="15626" width="9.1640625" style="1" bestFit="1" customWidth="1"/>
    <col min="15627" max="15627" width="12.83203125" style="1" customWidth="1"/>
    <col min="15628" max="15628" width="13.1640625" style="1" customWidth="1"/>
    <col min="15629" max="15629" width="14.1640625" style="1" bestFit="1" customWidth="1"/>
    <col min="15630" max="15630" width="12.6640625" style="1" customWidth="1"/>
    <col min="15631" max="15631" width="11.5" style="1" bestFit="1" customWidth="1"/>
    <col min="15632" max="15632" width="14.5" style="1" customWidth="1"/>
    <col min="15633" max="15637" width="8.83203125" style="1"/>
    <col min="15638" max="15638" width="31.33203125" style="1" customWidth="1"/>
    <col min="15639" max="15874" width="8.83203125" style="1"/>
    <col min="15875" max="15875" width="10.83203125" style="1" customWidth="1"/>
    <col min="15876" max="15876" width="9.83203125" style="1" customWidth="1"/>
    <col min="15877" max="15877" width="29" style="1" customWidth="1"/>
    <col min="15878" max="15878" width="37.33203125" style="1" customWidth="1"/>
    <col min="15879" max="15880" width="8.83203125" style="1"/>
    <col min="15881" max="15881" width="8.83203125" style="1" bestFit="1" customWidth="1"/>
    <col min="15882" max="15882" width="9.1640625" style="1" bestFit="1" customWidth="1"/>
    <col min="15883" max="15883" width="12.83203125" style="1" customWidth="1"/>
    <col min="15884" max="15884" width="13.1640625" style="1" customWidth="1"/>
    <col min="15885" max="15885" width="14.1640625" style="1" bestFit="1" customWidth="1"/>
    <col min="15886" max="15886" width="12.6640625" style="1" customWidth="1"/>
    <col min="15887" max="15887" width="11.5" style="1" bestFit="1" customWidth="1"/>
    <col min="15888" max="15888" width="14.5" style="1" customWidth="1"/>
    <col min="15889" max="15893" width="8.83203125" style="1"/>
    <col min="15894" max="15894" width="31.33203125" style="1" customWidth="1"/>
    <col min="15895" max="16130" width="8.83203125" style="1"/>
    <col min="16131" max="16131" width="10.83203125" style="1" customWidth="1"/>
    <col min="16132" max="16132" width="9.83203125" style="1" customWidth="1"/>
    <col min="16133" max="16133" width="29" style="1" customWidth="1"/>
    <col min="16134" max="16134" width="37.33203125" style="1" customWidth="1"/>
    <col min="16135" max="16136" width="8.83203125" style="1"/>
    <col min="16137" max="16137" width="8.83203125" style="1" bestFit="1" customWidth="1"/>
    <col min="16138" max="16138" width="9.1640625" style="1" bestFit="1" customWidth="1"/>
    <col min="16139" max="16139" width="12.83203125" style="1" customWidth="1"/>
    <col min="16140" max="16140" width="13.1640625" style="1" customWidth="1"/>
    <col min="16141" max="16141" width="14.1640625" style="1" bestFit="1" customWidth="1"/>
    <col min="16142" max="16142" width="12.6640625" style="1" customWidth="1"/>
    <col min="16143" max="16143" width="11.5" style="1" bestFit="1" customWidth="1"/>
    <col min="16144" max="16144" width="14.5" style="1" customWidth="1"/>
    <col min="16145" max="16149" width="8.83203125" style="1"/>
    <col min="16150" max="16150" width="31.33203125" style="1" customWidth="1"/>
    <col min="16151" max="16384" width="8.83203125" style="1"/>
  </cols>
  <sheetData>
    <row r="1" spans="1:22" ht="54" customHeight="1">
      <c r="A1" s="803" t="s">
        <v>687</v>
      </c>
      <c r="B1" s="803"/>
      <c r="C1" s="803"/>
      <c r="D1" s="803"/>
      <c r="E1" s="803"/>
      <c r="F1" s="803"/>
      <c r="G1" s="803"/>
      <c r="H1" s="803"/>
      <c r="I1" s="803"/>
      <c r="J1" s="803"/>
      <c r="K1" s="803"/>
      <c r="L1" s="803"/>
      <c r="M1" s="803"/>
      <c r="N1" s="803"/>
      <c r="O1" s="803"/>
      <c r="P1" s="803"/>
      <c r="Q1" s="803"/>
      <c r="R1" s="803"/>
      <c r="S1" s="803"/>
      <c r="T1" s="803"/>
      <c r="U1" s="803"/>
      <c r="V1" s="583"/>
    </row>
    <row r="2" spans="1:22">
      <c r="A2" s="19"/>
      <c r="B2" s="807"/>
      <c r="C2" s="807"/>
      <c r="D2" s="807"/>
      <c r="E2" s="807"/>
      <c r="F2" s="807"/>
      <c r="G2" s="807"/>
      <c r="H2" s="807"/>
      <c r="I2" s="807"/>
      <c r="J2" s="807"/>
      <c r="K2" s="807"/>
      <c r="L2" s="807"/>
      <c r="M2" s="807"/>
      <c r="N2" s="807"/>
      <c r="O2" s="807"/>
      <c r="P2" s="807"/>
      <c r="Q2" s="808" t="s">
        <v>2</v>
      </c>
      <c r="R2" s="808"/>
      <c r="S2" s="808"/>
      <c r="T2" s="808"/>
      <c r="U2" s="809"/>
      <c r="V2" s="810" t="s">
        <v>3</v>
      </c>
    </row>
    <row r="3" spans="1:22" ht="119">
      <c r="A3" s="19" t="s">
        <v>688</v>
      </c>
      <c r="B3" s="10" t="s">
        <v>4</v>
      </c>
      <c r="C3" s="11" t="s">
        <v>5</v>
      </c>
      <c r="D3" s="11" t="s">
        <v>228</v>
      </c>
      <c r="E3" s="12" t="s">
        <v>6</v>
      </c>
      <c r="F3" s="12" t="s">
        <v>7</v>
      </c>
      <c r="G3" s="10" t="s">
        <v>8</v>
      </c>
      <c r="H3" s="10" t="s">
        <v>9</v>
      </c>
      <c r="I3" s="10" t="s">
        <v>10</v>
      </c>
      <c r="J3" s="10" t="s">
        <v>11</v>
      </c>
      <c r="K3" s="10" t="s">
        <v>12</v>
      </c>
      <c r="L3" s="10" t="s">
        <v>13</v>
      </c>
      <c r="M3" s="88" t="s">
        <v>14</v>
      </c>
      <c r="N3" s="10" t="s">
        <v>15</v>
      </c>
      <c r="O3" s="10" t="s">
        <v>689</v>
      </c>
      <c r="P3" s="10" t="s">
        <v>17</v>
      </c>
      <c r="Q3" s="14" t="s">
        <v>18</v>
      </c>
      <c r="R3" s="14" t="s">
        <v>19</v>
      </c>
      <c r="S3" s="14" t="s">
        <v>20</v>
      </c>
      <c r="T3" s="14" t="s">
        <v>21</v>
      </c>
      <c r="U3" s="15" t="s">
        <v>22</v>
      </c>
      <c r="V3" s="811"/>
    </row>
    <row r="4" spans="1:22" ht="17">
      <c r="A4" s="53" t="s">
        <v>690</v>
      </c>
      <c r="B4" s="50" t="s">
        <v>691</v>
      </c>
      <c r="C4" s="51" t="s">
        <v>39</v>
      </c>
      <c r="D4" s="51" t="s">
        <v>83</v>
      </c>
      <c r="E4" s="89" t="s">
        <v>692</v>
      </c>
      <c r="F4" s="89" t="s">
        <v>693</v>
      </c>
      <c r="G4" s="53" t="s">
        <v>330</v>
      </c>
      <c r="H4" s="53" t="s">
        <v>28</v>
      </c>
      <c r="I4" s="53" t="s">
        <v>42</v>
      </c>
      <c r="J4" s="53">
        <v>1</v>
      </c>
      <c r="K4" s="90">
        <v>1700</v>
      </c>
      <c r="L4" s="50">
        <v>1</v>
      </c>
      <c r="M4" s="90">
        <f t="shared" ref="M4:M11" si="0">K4*L4</f>
        <v>1700</v>
      </c>
      <c r="N4" s="90">
        <f>M4*0.09</f>
        <v>153</v>
      </c>
      <c r="O4" s="90">
        <v>0</v>
      </c>
      <c r="P4" s="127">
        <f t="shared" ref="P4:P45" si="1">M4+N4+O4</f>
        <v>1853</v>
      </c>
      <c r="Q4" s="14"/>
      <c r="R4" s="14"/>
      <c r="S4" s="14"/>
      <c r="T4" s="14"/>
      <c r="U4" s="45"/>
      <c r="V4" s="584"/>
    </row>
    <row r="5" spans="1:22" ht="17">
      <c r="A5" s="53" t="s">
        <v>690</v>
      </c>
      <c r="B5" s="50" t="s">
        <v>691</v>
      </c>
      <c r="C5" s="51" t="s">
        <v>39</v>
      </c>
      <c r="D5" s="51" t="s">
        <v>83</v>
      </c>
      <c r="E5" s="89" t="s">
        <v>694</v>
      </c>
      <c r="F5" s="89" t="s">
        <v>695</v>
      </c>
      <c r="G5" s="53" t="s">
        <v>330</v>
      </c>
      <c r="H5" s="53" t="s">
        <v>28</v>
      </c>
      <c r="I5" s="53" t="s">
        <v>42</v>
      </c>
      <c r="J5" s="53">
        <v>1</v>
      </c>
      <c r="K5" s="90">
        <v>1000</v>
      </c>
      <c r="L5" s="50">
        <v>1</v>
      </c>
      <c r="M5" s="90">
        <f t="shared" si="0"/>
        <v>1000</v>
      </c>
      <c r="N5" s="90">
        <f>M5*0.09</f>
        <v>90</v>
      </c>
      <c r="O5" s="90">
        <v>0</v>
      </c>
      <c r="P5" s="127">
        <f t="shared" si="1"/>
        <v>1090</v>
      </c>
      <c r="Q5" s="14"/>
      <c r="R5" s="14"/>
      <c r="S5" s="14"/>
      <c r="T5" s="14"/>
      <c r="U5" s="45"/>
      <c r="V5" s="584"/>
    </row>
    <row r="6" spans="1:22" ht="85">
      <c r="A6" s="53" t="s">
        <v>690</v>
      </c>
      <c r="B6" s="50" t="s">
        <v>691</v>
      </c>
      <c r="C6" s="51" t="s">
        <v>39</v>
      </c>
      <c r="D6" s="50" t="s">
        <v>696</v>
      </c>
      <c r="E6" s="50" t="s">
        <v>697</v>
      </c>
      <c r="F6" s="89" t="s">
        <v>698</v>
      </c>
      <c r="G6" s="53" t="s">
        <v>330</v>
      </c>
      <c r="H6" s="53" t="s">
        <v>28</v>
      </c>
      <c r="I6" s="53" t="s">
        <v>42</v>
      </c>
      <c r="J6" s="50">
        <v>1</v>
      </c>
      <c r="K6" s="90">
        <v>80</v>
      </c>
      <c r="L6" s="53">
        <v>30</v>
      </c>
      <c r="M6" s="90">
        <f t="shared" si="0"/>
        <v>2400</v>
      </c>
      <c r="N6" s="90">
        <f t="shared" ref="N6:N81" si="2">M6*0.09</f>
        <v>216</v>
      </c>
      <c r="O6" s="90">
        <v>0</v>
      </c>
      <c r="P6" s="127">
        <f t="shared" si="1"/>
        <v>2616</v>
      </c>
      <c r="Q6" s="45"/>
      <c r="R6" s="45"/>
      <c r="S6" s="45"/>
      <c r="T6" s="45"/>
      <c r="U6" s="45"/>
      <c r="V6" s="584" t="s">
        <v>1374</v>
      </c>
    </row>
    <row r="7" spans="1:22" ht="51">
      <c r="A7" s="53" t="s">
        <v>690</v>
      </c>
      <c r="B7" s="50" t="s">
        <v>691</v>
      </c>
      <c r="C7" s="51" t="s">
        <v>39</v>
      </c>
      <c r="D7" s="50" t="s">
        <v>696</v>
      </c>
      <c r="E7" s="50" t="s">
        <v>699</v>
      </c>
      <c r="F7" s="89" t="s">
        <v>698</v>
      </c>
      <c r="G7" s="53" t="s">
        <v>330</v>
      </c>
      <c r="H7" s="53" t="s">
        <v>28</v>
      </c>
      <c r="I7" s="53" t="s">
        <v>42</v>
      </c>
      <c r="J7" s="50">
        <v>1</v>
      </c>
      <c r="K7" s="90">
        <v>75</v>
      </c>
      <c r="L7" s="53">
        <v>50</v>
      </c>
      <c r="M7" s="90">
        <f t="shared" si="0"/>
        <v>3750</v>
      </c>
      <c r="N7" s="90">
        <f t="shared" si="2"/>
        <v>337.5</v>
      </c>
      <c r="O7" s="90">
        <v>0</v>
      </c>
      <c r="P7" s="127">
        <f t="shared" si="1"/>
        <v>4087.5</v>
      </c>
      <c r="Q7" s="45"/>
      <c r="R7" s="45"/>
      <c r="S7" s="45"/>
      <c r="T7" s="45"/>
      <c r="U7" s="45"/>
      <c r="V7" s="584" t="s">
        <v>1374</v>
      </c>
    </row>
    <row r="8" spans="1:22" ht="34">
      <c r="A8" s="53" t="s">
        <v>690</v>
      </c>
      <c r="B8" s="50" t="s">
        <v>691</v>
      </c>
      <c r="C8" s="51" t="s">
        <v>39</v>
      </c>
      <c r="D8" s="50" t="s">
        <v>696</v>
      </c>
      <c r="E8" s="50" t="s">
        <v>700</v>
      </c>
      <c r="F8" s="89" t="s">
        <v>701</v>
      </c>
      <c r="G8" s="53" t="s">
        <v>330</v>
      </c>
      <c r="H8" s="53" t="s">
        <v>28</v>
      </c>
      <c r="I8" s="53" t="s">
        <v>42</v>
      </c>
      <c r="J8" s="50">
        <v>1</v>
      </c>
      <c r="K8" s="90">
        <v>1300</v>
      </c>
      <c r="L8" s="53">
        <v>1</v>
      </c>
      <c r="M8" s="90">
        <f t="shared" si="0"/>
        <v>1300</v>
      </c>
      <c r="N8" s="90">
        <f t="shared" si="2"/>
        <v>117</v>
      </c>
      <c r="O8" s="90">
        <v>0</v>
      </c>
      <c r="P8" s="127">
        <f t="shared" si="1"/>
        <v>1417</v>
      </c>
      <c r="Q8" s="45"/>
      <c r="R8" s="45"/>
      <c r="S8" s="45"/>
      <c r="T8" s="45"/>
      <c r="U8" s="14"/>
      <c r="V8" s="584" t="s">
        <v>1374</v>
      </c>
    </row>
    <row r="9" spans="1:22" ht="51">
      <c r="A9" s="53" t="s">
        <v>690</v>
      </c>
      <c r="B9" s="50" t="s">
        <v>691</v>
      </c>
      <c r="C9" s="51" t="s">
        <v>39</v>
      </c>
      <c r="D9" s="50" t="s">
        <v>696</v>
      </c>
      <c r="E9" s="89" t="s">
        <v>702</v>
      </c>
      <c r="F9" s="89" t="s">
        <v>703</v>
      </c>
      <c r="G9" s="53" t="s">
        <v>330</v>
      </c>
      <c r="H9" s="53" t="s">
        <v>28</v>
      </c>
      <c r="I9" s="53" t="s">
        <v>42</v>
      </c>
      <c r="J9" s="53">
        <v>1</v>
      </c>
      <c r="K9" s="90">
        <v>400</v>
      </c>
      <c r="L9" s="50">
        <v>1</v>
      </c>
      <c r="M9" s="90">
        <f t="shared" si="0"/>
        <v>400</v>
      </c>
      <c r="N9" s="90">
        <f t="shared" si="2"/>
        <v>36</v>
      </c>
      <c r="O9" s="90">
        <v>0</v>
      </c>
      <c r="P9" s="127">
        <f t="shared" si="1"/>
        <v>436</v>
      </c>
      <c r="Q9" s="14"/>
      <c r="R9" s="14"/>
      <c r="S9" s="14"/>
      <c r="T9" s="14"/>
      <c r="U9" s="45"/>
      <c r="V9" s="584" t="s">
        <v>1374</v>
      </c>
    </row>
    <row r="10" spans="1:22" ht="68">
      <c r="A10" s="53" t="s">
        <v>690</v>
      </c>
      <c r="B10" s="50" t="s">
        <v>691</v>
      </c>
      <c r="C10" s="51" t="s">
        <v>39</v>
      </c>
      <c r="D10" s="50" t="s">
        <v>696</v>
      </c>
      <c r="E10" s="50" t="s">
        <v>704</v>
      </c>
      <c r="F10" s="89" t="s">
        <v>705</v>
      </c>
      <c r="G10" s="53" t="s">
        <v>330</v>
      </c>
      <c r="H10" s="53" t="s">
        <v>28</v>
      </c>
      <c r="I10" s="53" t="s">
        <v>42</v>
      </c>
      <c r="J10" s="50">
        <v>1</v>
      </c>
      <c r="K10" s="90">
        <v>300</v>
      </c>
      <c r="L10" s="53">
        <v>1</v>
      </c>
      <c r="M10" s="90">
        <f t="shared" si="0"/>
        <v>300</v>
      </c>
      <c r="N10" s="90">
        <f t="shared" si="2"/>
        <v>27</v>
      </c>
      <c r="O10" s="90">
        <v>0</v>
      </c>
      <c r="P10" s="127">
        <f t="shared" si="1"/>
        <v>327</v>
      </c>
      <c r="Q10" s="45"/>
      <c r="R10" s="45"/>
      <c r="S10" s="45"/>
      <c r="T10" s="45"/>
      <c r="U10" s="45"/>
      <c r="V10" s="584" t="s">
        <v>1374</v>
      </c>
    </row>
    <row r="11" spans="1:22" ht="68">
      <c r="A11" s="53" t="s">
        <v>690</v>
      </c>
      <c r="B11" s="50" t="s">
        <v>691</v>
      </c>
      <c r="C11" s="51" t="s">
        <v>39</v>
      </c>
      <c r="D11" s="50" t="s">
        <v>696</v>
      </c>
      <c r="E11" s="50" t="s">
        <v>706</v>
      </c>
      <c r="F11" s="89" t="s">
        <v>707</v>
      </c>
      <c r="G11" s="53" t="s">
        <v>330</v>
      </c>
      <c r="H11" s="53" t="s">
        <v>28</v>
      </c>
      <c r="I11" s="53" t="s">
        <v>42</v>
      </c>
      <c r="J11" s="50">
        <v>1</v>
      </c>
      <c r="K11" s="90">
        <v>20</v>
      </c>
      <c r="L11" s="53">
        <v>10</v>
      </c>
      <c r="M11" s="90">
        <f t="shared" si="0"/>
        <v>200</v>
      </c>
      <c r="N11" s="90">
        <f t="shared" si="2"/>
        <v>18</v>
      </c>
      <c r="O11" s="90">
        <v>0</v>
      </c>
      <c r="P11" s="127">
        <f t="shared" si="1"/>
        <v>218</v>
      </c>
      <c r="Q11" s="45"/>
      <c r="R11" s="45"/>
      <c r="S11" s="45"/>
      <c r="T11" s="45"/>
      <c r="U11" s="45"/>
      <c r="V11" s="584" t="s">
        <v>1374</v>
      </c>
    </row>
    <row r="12" spans="1:22" ht="31.75" customHeight="1">
      <c r="A12" s="53" t="s">
        <v>690</v>
      </c>
      <c r="B12" s="50" t="s">
        <v>691</v>
      </c>
      <c r="C12" s="51" t="s">
        <v>39</v>
      </c>
      <c r="D12" s="50" t="s">
        <v>696</v>
      </c>
      <c r="E12" s="50" t="s">
        <v>721</v>
      </c>
      <c r="F12" s="89" t="s">
        <v>705</v>
      </c>
      <c r="G12" s="53" t="s">
        <v>330</v>
      </c>
      <c r="H12" s="53" t="s">
        <v>28</v>
      </c>
      <c r="I12" s="53" t="s">
        <v>42</v>
      </c>
      <c r="J12" s="50">
        <v>10</v>
      </c>
      <c r="K12" s="90">
        <v>4500</v>
      </c>
      <c r="L12" s="53">
        <v>4</v>
      </c>
      <c r="M12" s="90">
        <f>K12*L12</f>
        <v>18000</v>
      </c>
      <c r="N12" s="90">
        <f t="shared" ref="N12:N23" si="3">M12*0.09</f>
        <v>1620</v>
      </c>
      <c r="O12" s="90">
        <v>0</v>
      </c>
      <c r="P12" s="127">
        <f>M12+N12+O12</f>
        <v>19620</v>
      </c>
      <c r="Q12" s="45"/>
      <c r="R12" s="45"/>
      <c r="S12" s="45"/>
      <c r="T12" s="45"/>
      <c r="U12" s="14"/>
      <c r="V12" s="584" t="s">
        <v>1374</v>
      </c>
    </row>
    <row r="13" spans="1:22" ht="31.75" customHeight="1">
      <c r="A13" s="53" t="s">
        <v>722</v>
      </c>
      <c r="B13" s="50" t="s">
        <v>691</v>
      </c>
      <c r="C13" s="51" t="s">
        <v>39</v>
      </c>
      <c r="D13" s="50" t="s">
        <v>83</v>
      </c>
      <c r="E13" s="50" t="s">
        <v>736</v>
      </c>
      <c r="F13" s="53" t="s">
        <v>724</v>
      </c>
      <c r="G13" s="53" t="s">
        <v>330</v>
      </c>
      <c r="H13" s="53" t="s">
        <v>145</v>
      </c>
      <c r="I13" s="53" t="s">
        <v>42</v>
      </c>
      <c r="J13" s="53">
        <v>2</v>
      </c>
      <c r="K13" s="90">
        <v>4</v>
      </c>
      <c r="L13" s="53">
        <v>150</v>
      </c>
      <c r="M13" s="111">
        <f t="shared" ref="M13:M23" si="4">SUM(K13*L13)</f>
        <v>600</v>
      </c>
      <c r="N13" s="90">
        <f t="shared" si="3"/>
        <v>54</v>
      </c>
      <c r="O13" s="127">
        <f>M13*0.1</f>
        <v>60</v>
      </c>
      <c r="P13" s="127">
        <f>M13+N13+O13</f>
        <v>714</v>
      </c>
      <c r="Q13" s="45"/>
      <c r="R13" s="45"/>
      <c r="S13" s="45"/>
      <c r="T13" s="45"/>
      <c r="U13" s="14"/>
      <c r="V13" s="584"/>
    </row>
    <row r="14" spans="1:22" ht="31.75" customHeight="1">
      <c r="A14" s="53" t="s">
        <v>760</v>
      </c>
      <c r="B14" s="50" t="s">
        <v>691</v>
      </c>
      <c r="C14" s="51" t="s">
        <v>39</v>
      </c>
      <c r="D14" s="53" t="s">
        <v>696</v>
      </c>
      <c r="E14" s="50" t="s">
        <v>761</v>
      </c>
      <c r="F14" s="125" t="s">
        <v>755</v>
      </c>
      <c r="G14" s="53" t="s">
        <v>330</v>
      </c>
      <c r="H14" s="53" t="s">
        <v>28</v>
      </c>
      <c r="I14" s="53" t="s">
        <v>42</v>
      </c>
      <c r="J14" s="53">
        <v>2</v>
      </c>
      <c r="K14" s="126">
        <v>100</v>
      </c>
      <c r="L14" s="50">
        <v>20</v>
      </c>
      <c r="M14" s="127">
        <f t="shared" si="4"/>
        <v>2000</v>
      </c>
      <c r="N14" s="90">
        <f t="shared" si="3"/>
        <v>180</v>
      </c>
      <c r="O14" s="90">
        <f t="shared" ref="O14" si="5">M14*0.1</f>
        <v>200</v>
      </c>
      <c r="P14" s="127">
        <f t="shared" ref="P14:P33" si="6">SUM(M14:O14)</f>
        <v>2380</v>
      </c>
      <c r="Q14" s="45"/>
      <c r="R14" s="45"/>
      <c r="S14" s="45"/>
      <c r="T14" s="45"/>
      <c r="U14" s="14"/>
      <c r="V14" s="584"/>
    </row>
    <row r="15" spans="1:22" ht="31.75" customHeight="1">
      <c r="A15" s="53" t="s">
        <v>760</v>
      </c>
      <c r="B15" s="50" t="s">
        <v>691</v>
      </c>
      <c r="C15" s="51" t="s">
        <v>39</v>
      </c>
      <c r="D15" s="53" t="s">
        <v>696</v>
      </c>
      <c r="E15" s="50" t="s">
        <v>762</v>
      </c>
      <c r="F15" s="89" t="s">
        <v>763</v>
      </c>
      <c r="G15" s="53" t="s">
        <v>764</v>
      </c>
      <c r="H15" s="53" t="s">
        <v>28</v>
      </c>
      <c r="I15" s="53" t="s">
        <v>42</v>
      </c>
      <c r="J15" s="53">
        <v>2</v>
      </c>
      <c r="K15" s="128">
        <v>60</v>
      </c>
      <c r="L15" s="50">
        <v>20</v>
      </c>
      <c r="M15" s="90">
        <f t="shared" si="4"/>
        <v>1200</v>
      </c>
      <c r="N15" s="90">
        <f t="shared" si="3"/>
        <v>108</v>
      </c>
      <c r="O15" s="90">
        <f>M15*0.1</f>
        <v>120</v>
      </c>
      <c r="P15" s="127">
        <f t="shared" si="6"/>
        <v>1428</v>
      </c>
      <c r="Q15" s="45"/>
      <c r="R15" s="45"/>
      <c r="S15" s="45"/>
      <c r="T15" s="45"/>
      <c r="U15" s="14"/>
      <c r="V15" s="584"/>
    </row>
    <row r="16" spans="1:22" ht="31.75" customHeight="1">
      <c r="A16" s="53" t="s">
        <v>768</v>
      </c>
      <c r="B16" s="50" t="s">
        <v>691</v>
      </c>
      <c r="C16" s="51" t="s">
        <v>39</v>
      </c>
      <c r="D16" s="50" t="s">
        <v>83</v>
      </c>
      <c r="E16" s="135" t="s">
        <v>773</v>
      </c>
      <c r="F16" s="136" t="s">
        <v>774</v>
      </c>
      <c r="G16" s="135" t="s">
        <v>330</v>
      </c>
      <c r="H16" s="135" t="s">
        <v>28</v>
      </c>
      <c r="I16" s="135" t="s">
        <v>42</v>
      </c>
      <c r="J16" s="53">
        <v>2</v>
      </c>
      <c r="K16" s="137">
        <v>200</v>
      </c>
      <c r="L16" s="138">
        <v>2</v>
      </c>
      <c r="M16" s="139">
        <f t="shared" si="4"/>
        <v>400</v>
      </c>
      <c r="N16" s="90">
        <f t="shared" si="3"/>
        <v>36</v>
      </c>
      <c r="O16" s="90">
        <v>0</v>
      </c>
      <c r="P16" s="127">
        <f t="shared" si="6"/>
        <v>436</v>
      </c>
      <c r="Q16" s="45"/>
      <c r="R16" s="45"/>
      <c r="S16" s="45"/>
      <c r="T16" s="45"/>
      <c r="U16" s="14"/>
      <c r="V16" s="584" t="s">
        <v>1376</v>
      </c>
    </row>
    <row r="17" spans="1:22" ht="31.75" customHeight="1">
      <c r="A17" s="53" t="s">
        <v>781</v>
      </c>
      <c r="B17" s="50" t="s">
        <v>691</v>
      </c>
      <c r="C17" s="51" t="s">
        <v>39</v>
      </c>
      <c r="D17" s="53" t="s">
        <v>696</v>
      </c>
      <c r="E17" s="50" t="s">
        <v>782</v>
      </c>
      <c r="F17" s="125" t="s">
        <v>755</v>
      </c>
      <c r="G17" s="53" t="s">
        <v>764</v>
      </c>
      <c r="H17" s="53" t="s">
        <v>28</v>
      </c>
      <c r="I17" s="53" t="s">
        <v>42</v>
      </c>
      <c r="J17" s="53">
        <v>2</v>
      </c>
      <c r="K17" s="128">
        <v>120</v>
      </c>
      <c r="L17" s="50">
        <v>100</v>
      </c>
      <c r="M17" s="90">
        <f t="shared" si="4"/>
        <v>12000</v>
      </c>
      <c r="N17" s="90">
        <f t="shared" si="3"/>
        <v>1080</v>
      </c>
      <c r="O17" s="90">
        <f>M17*0.1</f>
        <v>1200</v>
      </c>
      <c r="P17" s="127">
        <f t="shared" si="6"/>
        <v>14280</v>
      </c>
      <c r="Q17" s="45"/>
      <c r="R17" s="45"/>
      <c r="S17" s="45"/>
      <c r="T17" s="45"/>
      <c r="U17" s="14"/>
      <c r="V17" s="584"/>
    </row>
    <row r="18" spans="1:22" ht="31.75" customHeight="1">
      <c r="A18" s="53" t="s">
        <v>781</v>
      </c>
      <c r="B18" s="50" t="s">
        <v>691</v>
      </c>
      <c r="C18" s="51" t="s">
        <v>39</v>
      </c>
      <c r="D18" s="53" t="s">
        <v>696</v>
      </c>
      <c r="E18" s="50" t="s">
        <v>761</v>
      </c>
      <c r="F18" s="125" t="s">
        <v>755</v>
      </c>
      <c r="G18" s="53" t="s">
        <v>764</v>
      </c>
      <c r="H18" s="53" t="s">
        <v>28</v>
      </c>
      <c r="I18" s="53" t="s">
        <v>42</v>
      </c>
      <c r="J18" s="53">
        <v>2</v>
      </c>
      <c r="K18" s="128">
        <v>100</v>
      </c>
      <c r="L18" s="50">
        <v>100</v>
      </c>
      <c r="M18" s="90">
        <f t="shared" si="4"/>
        <v>10000</v>
      </c>
      <c r="N18" s="90">
        <f t="shared" si="3"/>
        <v>900</v>
      </c>
      <c r="O18" s="90">
        <f>M18*0.1</f>
        <v>1000</v>
      </c>
      <c r="P18" s="127">
        <f t="shared" si="6"/>
        <v>11900</v>
      </c>
      <c r="Q18" s="45"/>
      <c r="R18" s="45"/>
      <c r="S18" s="45"/>
      <c r="T18" s="45"/>
      <c r="U18" s="14"/>
      <c r="V18" s="584"/>
    </row>
    <row r="19" spans="1:22" ht="31.75" customHeight="1">
      <c r="A19" s="53" t="s">
        <v>781</v>
      </c>
      <c r="B19" s="50" t="s">
        <v>691</v>
      </c>
      <c r="C19" s="51" t="s">
        <v>39</v>
      </c>
      <c r="D19" s="53" t="s">
        <v>696</v>
      </c>
      <c r="E19" s="50" t="s">
        <v>762</v>
      </c>
      <c r="F19" s="89" t="s">
        <v>763</v>
      </c>
      <c r="G19" s="53" t="s">
        <v>764</v>
      </c>
      <c r="H19" s="53" t="s">
        <v>28</v>
      </c>
      <c r="I19" s="53" t="s">
        <v>42</v>
      </c>
      <c r="J19" s="53">
        <v>2</v>
      </c>
      <c r="K19" s="128">
        <v>60</v>
      </c>
      <c r="L19" s="50">
        <v>80</v>
      </c>
      <c r="M19" s="90">
        <f t="shared" si="4"/>
        <v>4800</v>
      </c>
      <c r="N19" s="90">
        <f t="shared" si="3"/>
        <v>432</v>
      </c>
      <c r="O19" s="90">
        <f>M19*0.1</f>
        <v>480</v>
      </c>
      <c r="P19" s="127">
        <f t="shared" si="6"/>
        <v>5712</v>
      </c>
      <c r="Q19" s="45"/>
      <c r="R19" s="45"/>
      <c r="S19" s="45"/>
      <c r="T19" s="45"/>
      <c r="U19" s="14"/>
      <c r="V19" s="584"/>
    </row>
    <row r="20" spans="1:22" s="37" customFormat="1" ht="31.75" customHeight="1">
      <c r="A20" s="53" t="s">
        <v>816</v>
      </c>
      <c r="B20" s="53" t="s">
        <v>691</v>
      </c>
      <c r="C20" s="51" t="s">
        <v>39</v>
      </c>
      <c r="D20" s="53" t="s">
        <v>696</v>
      </c>
      <c r="E20" s="50" t="s">
        <v>776</v>
      </c>
      <c r="F20" s="125" t="s">
        <v>755</v>
      </c>
      <c r="G20" s="53" t="s">
        <v>330</v>
      </c>
      <c r="H20" s="53" t="s">
        <v>28</v>
      </c>
      <c r="I20" s="53" t="s">
        <v>42</v>
      </c>
      <c r="J20" s="50">
        <v>1</v>
      </c>
      <c r="K20" s="126">
        <v>120</v>
      </c>
      <c r="L20" s="50">
        <v>20</v>
      </c>
      <c r="M20" s="90">
        <f t="shared" si="4"/>
        <v>2400</v>
      </c>
      <c r="N20" s="90">
        <f t="shared" si="3"/>
        <v>216</v>
      </c>
      <c r="O20" s="90">
        <f t="shared" ref="O20:O25" si="7">M20*0.1</f>
        <v>240</v>
      </c>
      <c r="P20" s="127">
        <f t="shared" si="6"/>
        <v>2856</v>
      </c>
      <c r="Q20" s="45"/>
      <c r="R20" s="45"/>
      <c r="S20" s="45"/>
      <c r="T20" s="45"/>
      <c r="U20" s="14"/>
      <c r="V20" s="584"/>
    </row>
    <row r="21" spans="1:22" s="37" customFormat="1" ht="31.75" customHeight="1">
      <c r="A21" s="53" t="s">
        <v>816</v>
      </c>
      <c r="B21" s="53" t="s">
        <v>691</v>
      </c>
      <c r="C21" s="51" t="s">
        <v>39</v>
      </c>
      <c r="D21" s="53" t="s">
        <v>696</v>
      </c>
      <c r="E21" s="50" t="s">
        <v>777</v>
      </c>
      <c r="F21" s="125" t="s">
        <v>755</v>
      </c>
      <c r="G21" s="53" t="s">
        <v>330</v>
      </c>
      <c r="H21" s="53" t="s">
        <v>28</v>
      </c>
      <c r="I21" s="53" t="s">
        <v>42</v>
      </c>
      <c r="J21" s="50">
        <v>1</v>
      </c>
      <c r="K21" s="126">
        <v>120</v>
      </c>
      <c r="L21" s="50">
        <v>20</v>
      </c>
      <c r="M21" s="90">
        <f t="shared" si="4"/>
        <v>2400</v>
      </c>
      <c r="N21" s="90">
        <f t="shared" si="3"/>
        <v>216</v>
      </c>
      <c r="O21" s="90">
        <f t="shared" si="7"/>
        <v>240</v>
      </c>
      <c r="P21" s="127">
        <f t="shared" si="6"/>
        <v>2856</v>
      </c>
      <c r="Q21" s="45"/>
      <c r="R21" s="45"/>
      <c r="S21" s="45"/>
      <c r="T21" s="45"/>
      <c r="U21" s="14"/>
      <c r="V21" s="584"/>
    </row>
    <row r="22" spans="1:22" s="37" customFormat="1" ht="31.75" customHeight="1">
      <c r="A22" s="53" t="s">
        <v>816</v>
      </c>
      <c r="B22" s="50" t="s">
        <v>691</v>
      </c>
      <c r="C22" s="51" t="s">
        <v>39</v>
      </c>
      <c r="D22" s="53" t="s">
        <v>696</v>
      </c>
      <c r="E22" s="50" t="s">
        <v>761</v>
      </c>
      <c r="F22" s="125" t="s">
        <v>755</v>
      </c>
      <c r="G22" s="53" t="s">
        <v>330</v>
      </c>
      <c r="H22" s="53" t="s">
        <v>324</v>
      </c>
      <c r="I22" s="53" t="s">
        <v>42</v>
      </c>
      <c r="J22" s="53">
        <v>2</v>
      </c>
      <c r="K22" s="126">
        <v>100</v>
      </c>
      <c r="L22" s="50">
        <v>20</v>
      </c>
      <c r="M22" s="127">
        <f t="shared" si="4"/>
        <v>2000</v>
      </c>
      <c r="N22" s="90">
        <f t="shared" si="3"/>
        <v>180</v>
      </c>
      <c r="O22" s="90">
        <f t="shared" si="7"/>
        <v>200</v>
      </c>
      <c r="P22" s="127">
        <f t="shared" si="6"/>
        <v>2380</v>
      </c>
      <c r="Q22" s="45"/>
      <c r="R22" s="45"/>
      <c r="S22" s="45"/>
      <c r="T22" s="45"/>
      <c r="U22" s="14"/>
      <c r="V22" s="584"/>
    </row>
    <row r="23" spans="1:22" s="37" customFormat="1" ht="31.75" customHeight="1">
      <c r="A23" s="53" t="s">
        <v>816</v>
      </c>
      <c r="B23" s="50" t="s">
        <v>691</v>
      </c>
      <c r="C23" s="51" t="s">
        <v>39</v>
      </c>
      <c r="D23" s="53" t="s">
        <v>696</v>
      </c>
      <c r="E23" s="50" t="s">
        <v>762</v>
      </c>
      <c r="F23" s="89" t="s">
        <v>763</v>
      </c>
      <c r="G23" s="53" t="s">
        <v>764</v>
      </c>
      <c r="H23" s="53" t="s">
        <v>28</v>
      </c>
      <c r="I23" s="53" t="s">
        <v>42</v>
      </c>
      <c r="J23" s="53">
        <v>2</v>
      </c>
      <c r="K23" s="126">
        <v>60</v>
      </c>
      <c r="L23" s="50">
        <v>80</v>
      </c>
      <c r="M23" s="90">
        <f t="shared" si="4"/>
        <v>4800</v>
      </c>
      <c r="N23" s="90">
        <f t="shared" si="3"/>
        <v>432</v>
      </c>
      <c r="O23" s="90">
        <f t="shared" si="7"/>
        <v>480</v>
      </c>
      <c r="P23" s="127">
        <f t="shared" si="6"/>
        <v>5712</v>
      </c>
      <c r="Q23" s="45"/>
      <c r="R23" s="45"/>
      <c r="S23" s="45"/>
      <c r="T23" s="45"/>
      <c r="U23" s="14"/>
      <c r="V23" s="584"/>
    </row>
    <row r="24" spans="1:22" s="37" customFormat="1" ht="31.75" customHeight="1">
      <c r="A24" s="53" t="s">
        <v>816</v>
      </c>
      <c r="B24" s="50" t="s">
        <v>691</v>
      </c>
      <c r="C24" s="51" t="s">
        <v>39</v>
      </c>
      <c r="D24" s="53" t="s">
        <v>696</v>
      </c>
      <c r="E24" s="89" t="s">
        <v>817</v>
      </c>
      <c r="F24" s="125" t="s">
        <v>755</v>
      </c>
      <c r="G24" s="53" t="s">
        <v>330</v>
      </c>
      <c r="H24" s="53" t="s">
        <v>28</v>
      </c>
      <c r="I24" s="53" t="s">
        <v>42</v>
      </c>
      <c r="J24" s="50">
        <v>1</v>
      </c>
      <c r="K24" s="90">
        <v>17.989999999999998</v>
      </c>
      <c r="L24" s="50">
        <v>30</v>
      </c>
      <c r="M24" s="90">
        <v>539.70000000000005</v>
      </c>
      <c r="N24" s="90">
        <v>48.57</v>
      </c>
      <c r="O24" s="90">
        <f t="shared" si="7"/>
        <v>53.970000000000006</v>
      </c>
      <c r="P24" s="127">
        <f t="shared" si="6"/>
        <v>642.24000000000012</v>
      </c>
      <c r="Q24" s="45"/>
      <c r="R24" s="45"/>
      <c r="S24" s="45"/>
      <c r="T24" s="45"/>
      <c r="U24" s="14"/>
      <c r="V24" s="586"/>
    </row>
    <row r="25" spans="1:22" s="37" customFormat="1" ht="31.75" customHeight="1">
      <c r="A25" s="53" t="s">
        <v>816</v>
      </c>
      <c r="B25" s="50" t="s">
        <v>691</v>
      </c>
      <c r="C25" s="51" t="s">
        <v>39</v>
      </c>
      <c r="D25" s="53" t="s">
        <v>696</v>
      </c>
      <c r="E25" s="89" t="s">
        <v>818</v>
      </c>
      <c r="F25" s="125" t="s">
        <v>755</v>
      </c>
      <c r="G25" s="53" t="s">
        <v>330</v>
      </c>
      <c r="H25" s="53" t="s">
        <v>28</v>
      </c>
      <c r="I25" s="53" t="s">
        <v>42</v>
      </c>
      <c r="J25" s="50">
        <v>1</v>
      </c>
      <c r="K25" s="90">
        <v>14.99</v>
      </c>
      <c r="L25" s="50">
        <v>30</v>
      </c>
      <c r="M25" s="90">
        <v>449.7</v>
      </c>
      <c r="N25" s="90">
        <v>40.47</v>
      </c>
      <c r="O25" s="90">
        <f t="shared" si="7"/>
        <v>44.97</v>
      </c>
      <c r="P25" s="127">
        <f t="shared" si="6"/>
        <v>535.14</v>
      </c>
      <c r="Q25" s="45"/>
      <c r="R25" s="45"/>
      <c r="S25" s="45"/>
      <c r="T25" s="45"/>
      <c r="U25" s="14"/>
      <c r="V25" s="586"/>
    </row>
    <row r="26" spans="1:22" ht="17">
      <c r="A26" s="53" t="s">
        <v>827</v>
      </c>
      <c r="B26" s="50" t="s">
        <v>820</v>
      </c>
      <c r="C26" s="50" t="s">
        <v>39</v>
      </c>
      <c r="D26" s="53" t="s">
        <v>696</v>
      </c>
      <c r="E26" s="53" t="s">
        <v>828</v>
      </c>
      <c r="F26" s="53" t="s">
        <v>822</v>
      </c>
      <c r="G26" s="125" t="s">
        <v>747</v>
      </c>
      <c r="H26" s="125" t="s">
        <v>28</v>
      </c>
      <c r="I26" s="125" t="s">
        <v>42</v>
      </c>
      <c r="J26" s="158">
        <v>1</v>
      </c>
      <c r="K26" s="128">
        <v>7</v>
      </c>
      <c r="L26" s="50">
        <v>48</v>
      </c>
      <c r="M26" s="127">
        <v>384</v>
      </c>
      <c r="N26" s="90">
        <v>34.56</v>
      </c>
      <c r="O26" s="90">
        <v>0</v>
      </c>
      <c r="P26" s="127">
        <f t="shared" si="6"/>
        <v>418.56</v>
      </c>
      <c r="Q26" s="45"/>
      <c r="R26" s="45"/>
      <c r="S26" s="45"/>
      <c r="T26" s="45"/>
      <c r="U26" s="14"/>
      <c r="V26" s="584" t="s">
        <v>1376</v>
      </c>
    </row>
    <row r="27" spans="1:22" ht="17">
      <c r="A27" s="53" t="s">
        <v>827</v>
      </c>
      <c r="B27" s="50" t="s">
        <v>820</v>
      </c>
      <c r="C27" s="50" t="s">
        <v>39</v>
      </c>
      <c r="D27" s="53" t="s">
        <v>696</v>
      </c>
      <c r="E27" s="53" t="s">
        <v>829</v>
      </c>
      <c r="F27" s="53" t="s">
        <v>822</v>
      </c>
      <c r="G27" s="125" t="s">
        <v>747</v>
      </c>
      <c r="H27" s="125" t="s">
        <v>28</v>
      </c>
      <c r="I27" s="125" t="s">
        <v>42</v>
      </c>
      <c r="J27" s="158">
        <v>3</v>
      </c>
      <c r="K27" s="128">
        <v>25</v>
      </c>
      <c r="L27" s="50">
        <v>10</v>
      </c>
      <c r="M27" s="127">
        <v>260</v>
      </c>
      <c r="N27" s="90">
        <v>23.4</v>
      </c>
      <c r="O27" s="90">
        <v>0</v>
      </c>
      <c r="P27" s="127">
        <f t="shared" si="6"/>
        <v>283.39999999999998</v>
      </c>
      <c r="Q27" s="45"/>
      <c r="R27" s="45"/>
      <c r="S27" s="45"/>
      <c r="T27" s="45"/>
      <c r="U27" s="14"/>
      <c r="V27" s="584" t="s">
        <v>1376</v>
      </c>
    </row>
    <row r="28" spans="1:22" ht="17">
      <c r="A28" s="53" t="s">
        <v>768</v>
      </c>
      <c r="B28" s="89" t="s">
        <v>820</v>
      </c>
      <c r="C28" s="50" t="s">
        <v>39</v>
      </c>
      <c r="D28" s="51" t="s">
        <v>696</v>
      </c>
      <c r="E28" s="135" t="s">
        <v>848</v>
      </c>
      <c r="F28" s="53" t="s">
        <v>822</v>
      </c>
      <c r="G28" s="135" t="s">
        <v>330</v>
      </c>
      <c r="H28" s="135" t="s">
        <v>28</v>
      </c>
      <c r="I28" s="125" t="s">
        <v>42</v>
      </c>
      <c r="J28" s="135" t="s">
        <v>602</v>
      </c>
      <c r="K28" s="137">
        <v>90</v>
      </c>
      <c r="L28" s="160" t="s">
        <v>849</v>
      </c>
      <c r="M28" s="139">
        <v>5400</v>
      </c>
      <c r="N28" s="90">
        <v>486</v>
      </c>
      <c r="O28" s="90">
        <v>0</v>
      </c>
      <c r="P28" s="127">
        <f t="shared" si="6"/>
        <v>5886</v>
      </c>
      <c r="Q28" s="45"/>
      <c r="R28" s="45"/>
      <c r="S28" s="45"/>
      <c r="T28" s="45"/>
      <c r="U28" s="14"/>
      <c r="V28" s="584" t="s">
        <v>1376</v>
      </c>
    </row>
    <row r="29" spans="1:22" ht="17">
      <c r="A29" s="53" t="s">
        <v>768</v>
      </c>
      <c r="B29" s="89" t="s">
        <v>820</v>
      </c>
      <c r="C29" s="50" t="s">
        <v>39</v>
      </c>
      <c r="D29" s="51" t="s">
        <v>696</v>
      </c>
      <c r="E29" s="161" t="s">
        <v>850</v>
      </c>
      <c r="F29" s="136" t="s">
        <v>774</v>
      </c>
      <c r="G29" s="135" t="s">
        <v>388</v>
      </c>
      <c r="H29" s="135" t="s">
        <v>28</v>
      </c>
      <c r="I29" s="125" t="s">
        <v>42</v>
      </c>
      <c r="J29" s="135" t="s">
        <v>851</v>
      </c>
      <c r="K29" s="162">
        <v>800</v>
      </c>
      <c r="L29" s="136">
        <v>2</v>
      </c>
      <c r="M29" s="163">
        <v>1600</v>
      </c>
      <c r="N29" s="90">
        <v>144</v>
      </c>
      <c r="O29" s="90">
        <v>0</v>
      </c>
      <c r="P29" s="127">
        <f t="shared" si="6"/>
        <v>1744</v>
      </c>
      <c r="Q29" s="45"/>
      <c r="R29" s="45"/>
      <c r="S29" s="45"/>
      <c r="T29" s="45"/>
      <c r="U29" s="14"/>
      <c r="V29" s="584" t="s">
        <v>1376</v>
      </c>
    </row>
    <row r="30" spans="1:22" ht="17">
      <c r="A30" s="53" t="s">
        <v>768</v>
      </c>
      <c r="B30" s="89" t="s">
        <v>820</v>
      </c>
      <c r="C30" s="51" t="s">
        <v>852</v>
      </c>
      <c r="D30" s="51" t="s">
        <v>696</v>
      </c>
      <c r="E30" s="135" t="s">
        <v>853</v>
      </c>
      <c r="F30" s="53" t="s">
        <v>822</v>
      </c>
      <c r="G30" s="135" t="s">
        <v>330</v>
      </c>
      <c r="H30" s="135" t="s">
        <v>28</v>
      </c>
      <c r="I30" s="125" t="s">
        <v>42</v>
      </c>
      <c r="J30" s="135" t="s">
        <v>602</v>
      </c>
      <c r="K30" s="137">
        <v>25</v>
      </c>
      <c r="L30" s="138">
        <v>25</v>
      </c>
      <c r="M30" s="139">
        <v>625</v>
      </c>
      <c r="N30" s="90">
        <v>56.25</v>
      </c>
      <c r="O30" s="90">
        <v>0</v>
      </c>
      <c r="P30" s="127">
        <f t="shared" si="6"/>
        <v>681.25</v>
      </c>
      <c r="Q30" s="45"/>
      <c r="R30" s="45"/>
      <c r="S30" s="45"/>
      <c r="T30" s="45"/>
      <c r="U30" s="14"/>
      <c r="V30" s="584" t="s">
        <v>1376</v>
      </c>
    </row>
    <row r="31" spans="1:22" ht="17">
      <c r="A31" s="53" t="s">
        <v>768</v>
      </c>
      <c r="B31" s="89" t="s">
        <v>820</v>
      </c>
      <c r="C31" s="50" t="s">
        <v>39</v>
      </c>
      <c r="D31" s="51" t="s">
        <v>696</v>
      </c>
      <c r="E31" s="160" t="s">
        <v>854</v>
      </c>
      <c r="F31" s="136" t="s">
        <v>774</v>
      </c>
      <c r="G31" s="135" t="s">
        <v>330</v>
      </c>
      <c r="H31" s="135" t="s">
        <v>28</v>
      </c>
      <c r="I31" s="125" t="s">
        <v>42</v>
      </c>
      <c r="J31" s="160" t="s">
        <v>855</v>
      </c>
      <c r="K31" s="164">
        <v>225</v>
      </c>
      <c r="L31" s="165">
        <v>2</v>
      </c>
      <c r="M31" s="139">
        <v>450</v>
      </c>
      <c r="N31" s="90">
        <v>40.5</v>
      </c>
      <c r="O31" s="90">
        <v>0</v>
      </c>
      <c r="P31" s="127">
        <f t="shared" si="6"/>
        <v>490.5</v>
      </c>
      <c r="Q31" s="45"/>
      <c r="R31" s="45"/>
      <c r="S31" s="45"/>
      <c r="T31" s="45"/>
      <c r="U31" s="14"/>
      <c r="V31" s="584" t="s">
        <v>1376</v>
      </c>
    </row>
    <row r="32" spans="1:22" ht="17">
      <c r="A32" s="53" t="s">
        <v>768</v>
      </c>
      <c r="B32" s="89" t="s">
        <v>820</v>
      </c>
      <c r="C32" s="51" t="s">
        <v>852</v>
      </c>
      <c r="D32" s="51" t="s">
        <v>696</v>
      </c>
      <c r="E32" s="160" t="s">
        <v>856</v>
      </c>
      <c r="F32" s="53" t="s">
        <v>822</v>
      </c>
      <c r="G32" s="135" t="s">
        <v>330</v>
      </c>
      <c r="H32" s="135" t="s">
        <v>28</v>
      </c>
      <c r="I32" s="125" t="s">
        <v>42</v>
      </c>
      <c r="J32" s="160" t="s">
        <v>855</v>
      </c>
      <c r="K32" s="162">
        <v>55</v>
      </c>
      <c r="L32" s="165">
        <v>4</v>
      </c>
      <c r="M32" s="139">
        <v>220</v>
      </c>
      <c r="N32" s="90">
        <v>19.8</v>
      </c>
      <c r="O32" s="90">
        <v>0</v>
      </c>
      <c r="P32" s="127">
        <f t="shared" si="6"/>
        <v>239.8</v>
      </c>
      <c r="Q32" s="45"/>
      <c r="R32" s="45"/>
      <c r="S32" s="45"/>
      <c r="T32" s="45"/>
      <c r="U32" s="14"/>
      <c r="V32" s="584" t="s">
        <v>1376</v>
      </c>
    </row>
    <row r="33" spans="1:22" ht="17">
      <c r="A33" s="53" t="s">
        <v>768</v>
      </c>
      <c r="B33" s="89" t="s">
        <v>820</v>
      </c>
      <c r="C33" s="51" t="s">
        <v>852</v>
      </c>
      <c r="D33" s="51" t="s">
        <v>696</v>
      </c>
      <c r="E33" s="160" t="s">
        <v>857</v>
      </c>
      <c r="F33" s="53" t="s">
        <v>822</v>
      </c>
      <c r="G33" s="135" t="s">
        <v>330</v>
      </c>
      <c r="H33" s="135" t="s">
        <v>28</v>
      </c>
      <c r="I33" s="125" t="s">
        <v>42</v>
      </c>
      <c r="J33" s="160" t="s">
        <v>851</v>
      </c>
      <c r="K33" s="162">
        <v>15</v>
      </c>
      <c r="L33" s="165">
        <v>6</v>
      </c>
      <c r="M33" s="139">
        <v>90</v>
      </c>
      <c r="N33" s="90">
        <v>8.1</v>
      </c>
      <c r="O33" s="90">
        <v>0</v>
      </c>
      <c r="P33" s="127">
        <f t="shared" si="6"/>
        <v>98.1</v>
      </c>
      <c r="Q33" s="45"/>
      <c r="R33" s="45"/>
      <c r="S33" s="45"/>
      <c r="T33" s="45"/>
      <c r="U33" s="14"/>
      <c r="V33" s="584" t="s">
        <v>1376</v>
      </c>
    </row>
    <row r="34" spans="1:22">
      <c r="A34" s="27"/>
      <c r="B34" s="589"/>
      <c r="C34" s="579"/>
      <c r="D34" s="579"/>
      <c r="E34" s="590"/>
      <c r="F34" s="27"/>
      <c r="G34" s="591"/>
      <c r="H34" s="591"/>
      <c r="I34" s="592"/>
      <c r="J34" s="590"/>
      <c r="K34" s="593"/>
      <c r="L34" s="594"/>
      <c r="M34" s="595"/>
      <c r="N34" s="596"/>
      <c r="O34" s="596"/>
      <c r="P34" s="597">
        <f>SUM(P4:P33)</f>
        <v>93337.49</v>
      </c>
      <c r="Q34" s="45"/>
      <c r="R34" s="45"/>
      <c r="S34" s="45"/>
      <c r="T34" s="45"/>
      <c r="U34" s="14"/>
      <c r="V34" s="584"/>
    </row>
    <row r="35" spans="1:22" ht="51">
      <c r="A35" s="20" t="s">
        <v>690</v>
      </c>
      <c r="B35" s="2" t="s">
        <v>691</v>
      </c>
      <c r="C35" s="3" t="s">
        <v>23</v>
      </c>
      <c r="D35" s="94" t="s">
        <v>696</v>
      </c>
      <c r="E35" s="2" t="s">
        <v>708</v>
      </c>
      <c r="F35" s="95" t="s">
        <v>709</v>
      </c>
      <c r="G35" s="20" t="s">
        <v>330</v>
      </c>
      <c r="H35" s="20" t="s">
        <v>28</v>
      </c>
      <c r="I35" s="20" t="s">
        <v>42</v>
      </c>
      <c r="J35" s="2">
        <v>1</v>
      </c>
      <c r="K35" s="96">
        <v>1600</v>
      </c>
      <c r="L35" s="20">
        <v>1</v>
      </c>
      <c r="M35" s="96">
        <v>1200</v>
      </c>
      <c r="N35" s="96">
        <f t="shared" si="2"/>
        <v>108</v>
      </c>
      <c r="O35" s="91">
        <v>0</v>
      </c>
      <c r="P35" s="92">
        <f t="shared" si="1"/>
        <v>1308</v>
      </c>
      <c r="Q35" s="45"/>
      <c r="R35" s="45"/>
      <c r="S35" s="45"/>
      <c r="T35" s="45"/>
      <c r="U35" s="45"/>
      <c r="V35" s="584" t="s">
        <v>1374</v>
      </c>
    </row>
    <row r="36" spans="1:22" ht="51">
      <c r="A36" s="20" t="s">
        <v>690</v>
      </c>
      <c r="B36" s="2" t="s">
        <v>691</v>
      </c>
      <c r="C36" s="3" t="s">
        <v>23</v>
      </c>
      <c r="D36" s="94" t="s">
        <v>696</v>
      </c>
      <c r="E36" s="2" t="s">
        <v>710</v>
      </c>
      <c r="F36" s="95" t="s">
        <v>703</v>
      </c>
      <c r="G36" s="20" t="s">
        <v>330</v>
      </c>
      <c r="H36" s="20" t="s">
        <v>28</v>
      </c>
      <c r="I36" s="20" t="s">
        <v>42</v>
      </c>
      <c r="J36" s="2">
        <v>2</v>
      </c>
      <c r="K36" s="96">
        <v>200</v>
      </c>
      <c r="L36" s="20">
        <v>1</v>
      </c>
      <c r="M36" s="96">
        <f t="shared" ref="M36:M45" si="8">K36*L36</f>
        <v>200</v>
      </c>
      <c r="N36" s="96">
        <f t="shared" si="2"/>
        <v>18</v>
      </c>
      <c r="O36" s="91">
        <v>0</v>
      </c>
      <c r="P36" s="92">
        <f t="shared" si="1"/>
        <v>218</v>
      </c>
      <c r="Q36" s="45"/>
      <c r="R36" s="45"/>
      <c r="S36" s="45"/>
      <c r="T36" s="45"/>
      <c r="U36" s="45"/>
      <c r="V36" s="584" t="s">
        <v>1374</v>
      </c>
    </row>
    <row r="37" spans="1:22" ht="68" customHeight="1">
      <c r="A37" s="20" t="s">
        <v>690</v>
      </c>
      <c r="B37" s="2" t="s">
        <v>691</v>
      </c>
      <c r="C37" s="3" t="s">
        <v>23</v>
      </c>
      <c r="D37" s="94" t="s">
        <v>696</v>
      </c>
      <c r="E37" s="2" t="s">
        <v>711</v>
      </c>
      <c r="F37" s="95" t="s">
        <v>709</v>
      </c>
      <c r="G37" s="20" t="s">
        <v>330</v>
      </c>
      <c r="H37" s="20" t="s">
        <v>28</v>
      </c>
      <c r="I37" s="20" t="s">
        <v>42</v>
      </c>
      <c r="J37" s="2">
        <v>2</v>
      </c>
      <c r="K37" s="96">
        <v>500</v>
      </c>
      <c r="L37" s="20">
        <v>1</v>
      </c>
      <c r="M37" s="96">
        <f t="shared" si="8"/>
        <v>500</v>
      </c>
      <c r="N37" s="96">
        <f t="shared" si="2"/>
        <v>45</v>
      </c>
      <c r="O37" s="91">
        <v>0</v>
      </c>
      <c r="P37" s="92">
        <f t="shared" si="1"/>
        <v>545</v>
      </c>
      <c r="Q37" s="45"/>
      <c r="R37" s="45"/>
      <c r="S37" s="45"/>
      <c r="T37" s="45"/>
      <c r="U37" s="45"/>
      <c r="V37" s="584" t="s">
        <v>1374</v>
      </c>
    </row>
    <row r="38" spans="1:22" ht="51">
      <c r="A38" s="20" t="s">
        <v>690</v>
      </c>
      <c r="B38" s="2" t="s">
        <v>691</v>
      </c>
      <c r="C38" s="3" t="s">
        <v>23</v>
      </c>
      <c r="D38" s="94" t="s">
        <v>696</v>
      </c>
      <c r="E38" s="2" t="s">
        <v>712</v>
      </c>
      <c r="F38" s="95" t="s">
        <v>709</v>
      </c>
      <c r="G38" s="20" t="s">
        <v>330</v>
      </c>
      <c r="H38" s="20" t="s">
        <v>28</v>
      </c>
      <c r="I38" s="20" t="s">
        <v>42</v>
      </c>
      <c r="J38" s="2">
        <v>1</v>
      </c>
      <c r="K38" s="96">
        <v>100</v>
      </c>
      <c r="L38" s="20">
        <v>5</v>
      </c>
      <c r="M38" s="96">
        <f t="shared" si="8"/>
        <v>500</v>
      </c>
      <c r="N38" s="96">
        <f t="shared" si="2"/>
        <v>45</v>
      </c>
      <c r="O38" s="91">
        <v>0</v>
      </c>
      <c r="P38" s="92">
        <f t="shared" si="1"/>
        <v>545</v>
      </c>
      <c r="Q38" s="45"/>
      <c r="R38" s="45"/>
      <c r="S38" s="45"/>
      <c r="T38" s="45"/>
      <c r="U38" s="45"/>
      <c r="V38" s="584" t="s">
        <v>1374</v>
      </c>
    </row>
    <row r="39" spans="1:22" ht="39" customHeight="1">
      <c r="A39" s="20" t="s">
        <v>690</v>
      </c>
      <c r="B39" s="2" t="s">
        <v>691</v>
      </c>
      <c r="C39" s="3" t="s">
        <v>23</v>
      </c>
      <c r="D39" s="94" t="s">
        <v>696</v>
      </c>
      <c r="E39" s="2" t="s">
        <v>713</v>
      </c>
      <c r="F39" s="95" t="s">
        <v>705</v>
      </c>
      <c r="G39" s="20" t="s">
        <v>330</v>
      </c>
      <c r="H39" s="20" t="s">
        <v>28</v>
      </c>
      <c r="I39" s="20" t="s">
        <v>42</v>
      </c>
      <c r="J39" s="2">
        <v>1</v>
      </c>
      <c r="K39" s="96">
        <v>500</v>
      </c>
      <c r="L39" s="20">
        <v>3</v>
      </c>
      <c r="M39" s="96">
        <f t="shared" si="8"/>
        <v>1500</v>
      </c>
      <c r="N39" s="96">
        <f t="shared" si="2"/>
        <v>135</v>
      </c>
      <c r="O39" s="91">
        <v>0</v>
      </c>
      <c r="P39" s="92">
        <f t="shared" si="1"/>
        <v>1635</v>
      </c>
      <c r="Q39" s="45"/>
      <c r="R39" s="45"/>
      <c r="S39" s="45"/>
      <c r="T39" s="45"/>
      <c r="U39" s="14"/>
      <c r="V39" s="584" t="s">
        <v>1374</v>
      </c>
    </row>
    <row r="40" spans="1:22" ht="51">
      <c r="A40" s="20" t="s">
        <v>690</v>
      </c>
      <c r="B40" s="2" t="s">
        <v>691</v>
      </c>
      <c r="C40" s="3" t="s">
        <v>23</v>
      </c>
      <c r="D40" s="94" t="s">
        <v>696</v>
      </c>
      <c r="E40" s="2" t="s">
        <v>714</v>
      </c>
      <c r="F40" s="95" t="s">
        <v>709</v>
      </c>
      <c r="G40" s="20" t="s">
        <v>330</v>
      </c>
      <c r="H40" s="20" t="s">
        <v>28</v>
      </c>
      <c r="I40" s="20" t="s">
        <v>42</v>
      </c>
      <c r="J40" s="2">
        <v>2</v>
      </c>
      <c r="K40" s="96">
        <v>300</v>
      </c>
      <c r="L40" s="20">
        <v>3</v>
      </c>
      <c r="M40" s="96">
        <f t="shared" si="8"/>
        <v>900</v>
      </c>
      <c r="N40" s="96">
        <f t="shared" si="2"/>
        <v>81</v>
      </c>
      <c r="O40" s="91">
        <v>0</v>
      </c>
      <c r="P40" s="92">
        <f t="shared" si="1"/>
        <v>981</v>
      </c>
      <c r="Q40" s="45"/>
      <c r="R40" s="45"/>
      <c r="S40" s="45"/>
      <c r="T40" s="45"/>
      <c r="U40" s="14"/>
      <c r="V40" s="584" t="s">
        <v>1374</v>
      </c>
    </row>
    <row r="41" spans="1:22" ht="34">
      <c r="A41" s="20" t="s">
        <v>690</v>
      </c>
      <c r="B41" s="2" t="s">
        <v>691</v>
      </c>
      <c r="C41" s="3" t="s">
        <v>23</v>
      </c>
      <c r="D41" s="94" t="s">
        <v>696</v>
      </c>
      <c r="E41" s="2" t="s">
        <v>715</v>
      </c>
      <c r="F41" s="95" t="s">
        <v>716</v>
      </c>
      <c r="G41" s="20" t="s">
        <v>330</v>
      </c>
      <c r="H41" s="20" t="s">
        <v>28</v>
      </c>
      <c r="I41" s="20" t="s">
        <v>42</v>
      </c>
      <c r="J41" s="2">
        <v>2</v>
      </c>
      <c r="K41" s="96">
        <v>100</v>
      </c>
      <c r="L41" s="20">
        <v>1</v>
      </c>
      <c r="M41" s="96">
        <f t="shared" si="8"/>
        <v>100</v>
      </c>
      <c r="N41" s="96">
        <f t="shared" si="2"/>
        <v>9</v>
      </c>
      <c r="O41" s="91">
        <v>0</v>
      </c>
      <c r="P41" s="92">
        <f t="shared" si="1"/>
        <v>109</v>
      </c>
      <c r="Q41" s="45"/>
      <c r="R41" s="45"/>
      <c r="S41" s="45"/>
      <c r="T41" s="45"/>
      <c r="U41" s="45"/>
      <c r="V41" s="584" t="s">
        <v>1374</v>
      </c>
    </row>
    <row r="42" spans="1:22" ht="51">
      <c r="A42" s="20" t="s">
        <v>690</v>
      </c>
      <c r="B42" s="2" t="s">
        <v>691</v>
      </c>
      <c r="C42" s="3" t="s">
        <v>23</v>
      </c>
      <c r="D42" s="94" t="s">
        <v>696</v>
      </c>
      <c r="E42" s="95" t="s">
        <v>717</v>
      </c>
      <c r="F42" s="95" t="s">
        <v>703</v>
      </c>
      <c r="G42" s="20" t="s">
        <v>330</v>
      </c>
      <c r="H42" s="20" t="s">
        <v>28</v>
      </c>
      <c r="I42" s="20" t="s">
        <v>42</v>
      </c>
      <c r="J42" s="20">
        <v>2</v>
      </c>
      <c r="K42" s="96">
        <v>2500</v>
      </c>
      <c r="L42" s="2">
        <v>1</v>
      </c>
      <c r="M42" s="96">
        <f t="shared" si="8"/>
        <v>2500</v>
      </c>
      <c r="N42" s="96">
        <f t="shared" si="2"/>
        <v>225</v>
      </c>
      <c r="O42" s="91">
        <v>0</v>
      </c>
      <c r="P42" s="92">
        <f t="shared" si="1"/>
        <v>2725</v>
      </c>
      <c r="Q42" s="14"/>
      <c r="R42" s="14"/>
      <c r="S42" s="14"/>
      <c r="T42" s="14"/>
      <c r="U42" s="45"/>
      <c r="V42" s="584" t="s">
        <v>1374</v>
      </c>
    </row>
    <row r="43" spans="1:22" ht="51">
      <c r="A43" s="20" t="s">
        <v>690</v>
      </c>
      <c r="B43" s="2" t="s">
        <v>691</v>
      </c>
      <c r="C43" s="3" t="s">
        <v>23</v>
      </c>
      <c r="D43" s="94" t="s">
        <v>696</v>
      </c>
      <c r="E43" s="2" t="s">
        <v>718</v>
      </c>
      <c r="F43" s="95" t="s">
        <v>709</v>
      </c>
      <c r="G43" s="20" t="s">
        <v>330</v>
      </c>
      <c r="H43" s="20" t="s">
        <v>28</v>
      </c>
      <c r="I43" s="20" t="s">
        <v>42</v>
      </c>
      <c r="J43" s="2">
        <v>2</v>
      </c>
      <c r="K43" s="96">
        <v>200</v>
      </c>
      <c r="L43" s="20">
        <v>1</v>
      </c>
      <c r="M43" s="97">
        <f t="shared" si="8"/>
        <v>200</v>
      </c>
      <c r="N43" s="97">
        <f t="shared" si="2"/>
        <v>18</v>
      </c>
      <c r="O43" s="91">
        <v>0</v>
      </c>
      <c r="P43" s="92">
        <f t="shared" si="1"/>
        <v>218</v>
      </c>
      <c r="Q43" s="45"/>
      <c r="R43" s="45"/>
      <c r="S43" s="45"/>
      <c r="T43" s="45"/>
      <c r="U43" s="14"/>
      <c r="V43" s="584" t="s">
        <v>1374</v>
      </c>
    </row>
    <row r="44" spans="1:22" ht="17">
      <c r="A44" s="20" t="s">
        <v>690</v>
      </c>
      <c r="B44" s="2" t="s">
        <v>691</v>
      </c>
      <c r="C44" s="3" t="s">
        <v>23</v>
      </c>
      <c r="D44" s="94" t="s">
        <v>696</v>
      </c>
      <c r="E44" s="2" t="s">
        <v>719</v>
      </c>
      <c r="F44" s="95" t="s">
        <v>701</v>
      </c>
      <c r="G44" s="20" t="s">
        <v>330</v>
      </c>
      <c r="H44" s="20" t="s">
        <v>28</v>
      </c>
      <c r="I44" s="20" t="s">
        <v>42</v>
      </c>
      <c r="J44" s="2">
        <v>2</v>
      </c>
      <c r="K44" s="96">
        <v>2300</v>
      </c>
      <c r="L44" s="20">
        <v>1</v>
      </c>
      <c r="M44" s="97">
        <f t="shared" si="8"/>
        <v>2300</v>
      </c>
      <c r="N44" s="97">
        <f t="shared" si="2"/>
        <v>207</v>
      </c>
      <c r="O44" s="91">
        <v>0</v>
      </c>
      <c r="P44" s="92">
        <f t="shared" si="1"/>
        <v>2507</v>
      </c>
      <c r="Q44" s="45"/>
      <c r="R44" s="45"/>
      <c r="S44" s="45"/>
      <c r="T44" s="45"/>
      <c r="U44" s="14"/>
      <c r="V44" s="584" t="s">
        <v>1374</v>
      </c>
    </row>
    <row r="45" spans="1:22" ht="31.75" customHeight="1">
      <c r="A45" s="20" t="s">
        <v>690</v>
      </c>
      <c r="B45" s="2" t="s">
        <v>691</v>
      </c>
      <c r="C45" s="3" t="s">
        <v>23</v>
      </c>
      <c r="D45" s="94" t="s">
        <v>696</v>
      </c>
      <c r="E45" s="2" t="s">
        <v>720</v>
      </c>
      <c r="F45" s="95" t="s">
        <v>709</v>
      </c>
      <c r="G45" s="20" t="s">
        <v>330</v>
      </c>
      <c r="H45" s="20" t="s">
        <v>28</v>
      </c>
      <c r="I45" s="20" t="s">
        <v>42</v>
      </c>
      <c r="J45" s="2">
        <v>10</v>
      </c>
      <c r="K45" s="96">
        <v>8000</v>
      </c>
      <c r="L45" s="20">
        <v>1</v>
      </c>
      <c r="M45" s="97">
        <f t="shared" si="8"/>
        <v>8000</v>
      </c>
      <c r="N45" s="97">
        <f t="shared" si="2"/>
        <v>720</v>
      </c>
      <c r="O45" s="91">
        <v>0</v>
      </c>
      <c r="P45" s="92">
        <f t="shared" si="1"/>
        <v>8720</v>
      </c>
      <c r="Q45" s="45"/>
      <c r="R45" s="45"/>
      <c r="S45" s="45"/>
      <c r="T45" s="45"/>
      <c r="U45" s="45"/>
      <c r="V45" s="584" t="s">
        <v>1374</v>
      </c>
    </row>
    <row r="46" spans="1:22" ht="31.75" customHeight="1">
      <c r="A46" s="104" t="s">
        <v>722</v>
      </c>
      <c r="B46" s="94" t="s">
        <v>691</v>
      </c>
      <c r="C46" s="105" t="s">
        <v>39</v>
      </c>
      <c r="D46" s="94" t="s">
        <v>83</v>
      </c>
      <c r="E46" s="106" t="s">
        <v>723</v>
      </c>
      <c r="F46" s="104" t="s">
        <v>724</v>
      </c>
      <c r="G46" s="104" t="s">
        <v>330</v>
      </c>
      <c r="H46" s="104" t="s">
        <v>145</v>
      </c>
      <c r="I46" s="104" t="s">
        <v>42</v>
      </c>
      <c r="J46" s="104">
        <v>1</v>
      </c>
      <c r="K46" s="97">
        <v>572</v>
      </c>
      <c r="L46" s="94">
        <v>2</v>
      </c>
      <c r="M46" s="107">
        <f>SUM(K46*L46)</f>
        <v>1144</v>
      </c>
      <c r="N46" s="97">
        <f t="shared" si="2"/>
        <v>102.96</v>
      </c>
      <c r="O46" s="92">
        <v>0</v>
      </c>
      <c r="P46" s="92">
        <f>SUM(M46:O46)</f>
        <v>1246.96</v>
      </c>
      <c r="Q46" s="45"/>
      <c r="R46" s="45"/>
      <c r="S46" s="45"/>
      <c r="T46" s="45"/>
      <c r="U46" s="14"/>
      <c r="V46" s="588" t="s">
        <v>1375</v>
      </c>
    </row>
    <row r="47" spans="1:22" ht="31.75" customHeight="1">
      <c r="A47" s="104" t="s">
        <v>722</v>
      </c>
      <c r="B47" s="94" t="s">
        <v>691</v>
      </c>
      <c r="C47" s="105" t="s">
        <v>39</v>
      </c>
      <c r="D47" s="94" t="s">
        <v>83</v>
      </c>
      <c r="E47" s="106" t="s">
        <v>725</v>
      </c>
      <c r="F47" s="104" t="s">
        <v>724</v>
      </c>
      <c r="G47" s="104" t="s">
        <v>330</v>
      </c>
      <c r="H47" s="104" t="s">
        <v>145</v>
      </c>
      <c r="I47" s="104" t="s">
        <v>42</v>
      </c>
      <c r="J47" s="108">
        <v>1</v>
      </c>
      <c r="K47" s="97">
        <v>324</v>
      </c>
      <c r="L47" s="94">
        <v>2</v>
      </c>
      <c r="M47" s="107">
        <f t="shared" ref="M47:M64" si="9">SUM(K47*L47)</f>
        <v>648</v>
      </c>
      <c r="N47" s="97">
        <f t="shared" si="2"/>
        <v>58.32</v>
      </c>
      <c r="O47" s="92">
        <v>0</v>
      </c>
      <c r="P47" s="92">
        <f t="shared" ref="P47:P64" si="10">SUM(M47:O47)</f>
        <v>706.32</v>
      </c>
      <c r="Q47" s="45"/>
      <c r="R47" s="45"/>
      <c r="S47" s="45"/>
      <c r="T47" s="45"/>
      <c r="U47" s="14"/>
      <c r="V47" s="588" t="s">
        <v>1375</v>
      </c>
    </row>
    <row r="48" spans="1:22" ht="31.75" customHeight="1">
      <c r="A48" s="104" t="s">
        <v>722</v>
      </c>
      <c r="B48" s="94" t="s">
        <v>691</v>
      </c>
      <c r="C48" s="105" t="s">
        <v>39</v>
      </c>
      <c r="D48" s="94" t="s">
        <v>83</v>
      </c>
      <c r="E48" s="106" t="s">
        <v>726</v>
      </c>
      <c r="F48" s="104" t="s">
        <v>724</v>
      </c>
      <c r="G48" s="104" t="s">
        <v>330</v>
      </c>
      <c r="H48" s="104" t="s">
        <v>145</v>
      </c>
      <c r="I48" s="104" t="s">
        <v>42</v>
      </c>
      <c r="J48" s="104">
        <v>1</v>
      </c>
      <c r="K48" s="97">
        <v>310</v>
      </c>
      <c r="L48" s="94">
        <v>2</v>
      </c>
      <c r="M48" s="107">
        <f t="shared" si="9"/>
        <v>620</v>
      </c>
      <c r="N48" s="97">
        <f t="shared" si="2"/>
        <v>55.8</v>
      </c>
      <c r="O48" s="92">
        <v>0</v>
      </c>
      <c r="P48" s="92">
        <f t="shared" si="10"/>
        <v>675.8</v>
      </c>
      <c r="Q48" s="45"/>
      <c r="R48" s="45"/>
      <c r="S48" s="45"/>
      <c r="T48" s="45"/>
      <c r="U48" s="14"/>
      <c r="V48" s="588" t="s">
        <v>1375</v>
      </c>
    </row>
    <row r="49" spans="1:22" ht="31.75" customHeight="1">
      <c r="A49" s="104" t="s">
        <v>722</v>
      </c>
      <c r="B49" s="94" t="s">
        <v>691</v>
      </c>
      <c r="C49" s="105" t="s">
        <v>39</v>
      </c>
      <c r="D49" s="94" t="s">
        <v>83</v>
      </c>
      <c r="E49" s="106" t="s">
        <v>727</v>
      </c>
      <c r="F49" s="104" t="s">
        <v>724</v>
      </c>
      <c r="G49" s="104" t="s">
        <v>330</v>
      </c>
      <c r="H49" s="104" t="s">
        <v>145</v>
      </c>
      <c r="I49" s="104" t="s">
        <v>42</v>
      </c>
      <c r="J49" s="104">
        <v>1</v>
      </c>
      <c r="K49" s="97">
        <v>255</v>
      </c>
      <c r="L49" s="94">
        <v>2</v>
      </c>
      <c r="M49" s="107">
        <f t="shared" si="9"/>
        <v>510</v>
      </c>
      <c r="N49" s="97">
        <f t="shared" si="2"/>
        <v>45.9</v>
      </c>
      <c r="O49" s="92">
        <v>0</v>
      </c>
      <c r="P49" s="92">
        <f t="shared" si="10"/>
        <v>555.9</v>
      </c>
      <c r="Q49" s="45"/>
      <c r="R49" s="45"/>
      <c r="S49" s="45"/>
      <c r="T49" s="45"/>
      <c r="U49" s="14"/>
      <c r="V49" s="588" t="s">
        <v>1375</v>
      </c>
    </row>
    <row r="50" spans="1:22" ht="31.75" customHeight="1">
      <c r="A50" s="104" t="s">
        <v>722</v>
      </c>
      <c r="B50" s="94" t="s">
        <v>691</v>
      </c>
      <c r="C50" s="105" t="s">
        <v>39</v>
      </c>
      <c r="D50" s="94" t="s">
        <v>83</v>
      </c>
      <c r="E50" s="109" t="s">
        <v>728</v>
      </c>
      <c r="F50" s="104" t="s">
        <v>724</v>
      </c>
      <c r="G50" s="104" t="s">
        <v>330</v>
      </c>
      <c r="H50" s="104" t="s">
        <v>145</v>
      </c>
      <c r="I50" s="104" t="s">
        <v>42</v>
      </c>
      <c r="J50" s="104">
        <v>1</v>
      </c>
      <c r="K50" s="97">
        <v>560</v>
      </c>
      <c r="L50" s="94">
        <v>1</v>
      </c>
      <c r="M50" s="107">
        <f t="shared" si="9"/>
        <v>560</v>
      </c>
      <c r="N50" s="97">
        <f t="shared" si="2"/>
        <v>50.4</v>
      </c>
      <c r="O50" s="92">
        <v>0</v>
      </c>
      <c r="P50" s="92">
        <f t="shared" si="10"/>
        <v>610.4</v>
      </c>
      <c r="Q50" s="45"/>
      <c r="R50" s="45"/>
      <c r="S50" s="45"/>
      <c r="T50" s="45"/>
      <c r="U50" s="14"/>
      <c r="V50" s="588" t="s">
        <v>1375</v>
      </c>
    </row>
    <row r="51" spans="1:22" ht="31.75" customHeight="1">
      <c r="A51" s="104" t="s">
        <v>722</v>
      </c>
      <c r="B51" s="94" t="s">
        <v>691</v>
      </c>
      <c r="C51" s="105" t="s">
        <v>39</v>
      </c>
      <c r="D51" s="94" t="s">
        <v>83</v>
      </c>
      <c r="E51" s="94" t="s">
        <v>729</v>
      </c>
      <c r="F51" s="104" t="s">
        <v>724</v>
      </c>
      <c r="G51" s="104" t="s">
        <v>330</v>
      </c>
      <c r="H51" s="94" t="s">
        <v>145</v>
      </c>
      <c r="I51" s="104" t="s">
        <v>42</v>
      </c>
      <c r="J51" s="94">
        <v>2</v>
      </c>
      <c r="K51" s="97">
        <v>286</v>
      </c>
      <c r="L51" s="104">
        <v>1</v>
      </c>
      <c r="M51" s="107">
        <f t="shared" si="9"/>
        <v>286</v>
      </c>
      <c r="N51" s="97">
        <f t="shared" si="2"/>
        <v>25.74</v>
      </c>
      <c r="O51" s="92">
        <v>0</v>
      </c>
      <c r="P51" s="92">
        <f t="shared" si="10"/>
        <v>311.74</v>
      </c>
      <c r="Q51" s="45"/>
      <c r="R51" s="45"/>
      <c r="S51" s="45"/>
      <c r="T51" s="45"/>
      <c r="U51" s="14"/>
      <c r="V51" s="588" t="s">
        <v>1375</v>
      </c>
    </row>
    <row r="52" spans="1:22" ht="31.75" customHeight="1">
      <c r="A52" s="104" t="s">
        <v>722</v>
      </c>
      <c r="B52" s="94" t="s">
        <v>691</v>
      </c>
      <c r="C52" s="105" t="s">
        <v>39</v>
      </c>
      <c r="D52" s="94" t="s">
        <v>83</v>
      </c>
      <c r="E52" s="110" t="s">
        <v>730</v>
      </c>
      <c r="F52" s="104" t="s">
        <v>724</v>
      </c>
      <c r="G52" s="104" t="s">
        <v>330</v>
      </c>
      <c r="H52" s="94" t="s">
        <v>145</v>
      </c>
      <c r="I52" s="104" t="s">
        <v>42</v>
      </c>
      <c r="J52" s="94">
        <v>2</v>
      </c>
      <c r="K52" s="97">
        <v>404</v>
      </c>
      <c r="L52" s="104">
        <v>1</v>
      </c>
      <c r="M52" s="107">
        <f t="shared" si="9"/>
        <v>404</v>
      </c>
      <c r="N52" s="97">
        <f t="shared" si="2"/>
        <v>36.36</v>
      </c>
      <c r="O52" s="92">
        <v>0</v>
      </c>
      <c r="P52" s="92">
        <f t="shared" si="10"/>
        <v>440.36</v>
      </c>
      <c r="Q52" s="45"/>
      <c r="R52" s="45"/>
      <c r="S52" s="45"/>
      <c r="T52" s="45"/>
      <c r="U52" s="14"/>
      <c r="V52" s="588" t="s">
        <v>1375</v>
      </c>
    </row>
    <row r="53" spans="1:22" ht="31.75" customHeight="1">
      <c r="A53" s="104" t="s">
        <v>722</v>
      </c>
      <c r="B53" s="94" t="s">
        <v>691</v>
      </c>
      <c r="C53" s="105" t="s">
        <v>39</v>
      </c>
      <c r="D53" s="94" t="s">
        <v>83</v>
      </c>
      <c r="E53" s="110" t="s">
        <v>731</v>
      </c>
      <c r="F53" s="104" t="s">
        <v>724</v>
      </c>
      <c r="G53" s="104" t="s">
        <v>330</v>
      </c>
      <c r="H53" s="94" t="s">
        <v>145</v>
      </c>
      <c r="I53" s="104" t="s">
        <v>42</v>
      </c>
      <c r="J53" s="94">
        <v>1</v>
      </c>
      <c r="K53" s="97">
        <v>246</v>
      </c>
      <c r="L53" s="104">
        <v>1</v>
      </c>
      <c r="M53" s="107">
        <f t="shared" si="9"/>
        <v>246</v>
      </c>
      <c r="N53" s="97">
        <f t="shared" si="2"/>
        <v>22.14</v>
      </c>
      <c r="O53" s="92">
        <v>0</v>
      </c>
      <c r="P53" s="92">
        <f t="shared" si="10"/>
        <v>268.14</v>
      </c>
      <c r="Q53" s="45"/>
      <c r="R53" s="45"/>
      <c r="S53" s="45"/>
      <c r="T53" s="45"/>
      <c r="U53" s="14"/>
      <c r="V53" s="588" t="s">
        <v>1375</v>
      </c>
    </row>
    <row r="54" spans="1:22" ht="31.75" customHeight="1">
      <c r="A54" s="104" t="s">
        <v>722</v>
      </c>
      <c r="B54" s="94" t="s">
        <v>691</v>
      </c>
      <c r="C54" s="105" t="s">
        <v>39</v>
      </c>
      <c r="D54" s="94" t="s">
        <v>83</v>
      </c>
      <c r="E54" s="94" t="s">
        <v>732</v>
      </c>
      <c r="F54" s="104" t="s">
        <v>724</v>
      </c>
      <c r="G54" s="104" t="s">
        <v>330</v>
      </c>
      <c r="H54" s="94" t="s">
        <v>145</v>
      </c>
      <c r="I54" s="104" t="s">
        <v>33</v>
      </c>
      <c r="J54" s="94">
        <v>1</v>
      </c>
      <c r="K54" s="97">
        <v>49.8</v>
      </c>
      <c r="L54" s="104">
        <v>2</v>
      </c>
      <c r="M54" s="107">
        <f t="shared" si="9"/>
        <v>99.6</v>
      </c>
      <c r="N54" s="97">
        <f t="shared" si="2"/>
        <v>8.9639999999999986</v>
      </c>
      <c r="O54" s="92">
        <v>0</v>
      </c>
      <c r="P54" s="92">
        <f t="shared" si="10"/>
        <v>108.56399999999999</v>
      </c>
      <c r="Q54" s="45"/>
      <c r="R54" s="45"/>
      <c r="S54" s="45"/>
      <c r="T54" s="45"/>
      <c r="U54" s="14"/>
      <c r="V54" s="588" t="s">
        <v>1375</v>
      </c>
    </row>
    <row r="55" spans="1:22" ht="31.75" customHeight="1">
      <c r="A55" s="104" t="s">
        <v>722</v>
      </c>
      <c r="B55" s="94" t="s">
        <v>691</v>
      </c>
      <c r="C55" s="105" t="s">
        <v>39</v>
      </c>
      <c r="D55" s="94" t="s">
        <v>696</v>
      </c>
      <c r="E55" s="94" t="s">
        <v>733</v>
      </c>
      <c r="F55" s="104" t="s">
        <v>724</v>
      </c>
      <c r="G55" s="104" t="s">
        <v>330</v>
      </c>
      <c r="H55" s="94" t="s">
        <v>145</v>
      </c>
      <c r="I55" s="104" t="s">
        <v>42</v>
      </c>
      <c r="J55" s="94">
        <v>2</v>
      </c>
      <c r="K55" s="97">
        <v>260</v>
      </c>
      <c r="L55" s="104">
        <v>2</v>
      </c>
      <c r="M55" s="107">
        <f t="shared" si="9"/>
        <v>520</v>
      </c>
      <c r="N55" s="97">
        <f t="shared" si="2"/>
        <v>46.8</v>
      </c>
      <c r="O55" s="92">
        <f t="shared" ref="O55:O59" si="11">M55*0.1</f>
        <v>52</v>
      </c>
      <c r="P55" s="92">
        <f t="shared" ref="P55:P58" si="12">M55+N55+O55</f>
        <v>618.79999999999995</v>
      </c>
      <c r="Q55" s="45"/>
      <c r="R55" s="45"/>
      <c r="S55" s="45"/>
      <c r="T55" s="45"/>
      <c r="U55" s="14"/>
      <c r="V55" s="584"/>
    </row>
    <row r="56" spans="1:22" ht="31.75" customHeight="1">
      <c r="A56" s="104" t="s">
        <v>722</v>
      </c>
      <c r="B56" s="94" t="s">
        <v>691</v>
      </c>
      <c r="C56" s="105" t="s">
        <v>39</v>
      </c>
      <c r="D56" s="94" t="s">
        <v>696</v>
      </c>
      <c r="E56" s="94" t="s">
        <v>734</v>
      </c>
      <c r="F56" s="104" t="s">
        <v>724</v>
      </c>
      <c r="G56" s="104" t="s">
        <v>330</v>
      </c>
      <c r="H56" s="94" t="s">
        <v>145</v>
      </c>
      <c r="I56" s="104" t="s">
        <v>33</v>
      </c>
      <c r="J56" s="94">
        <v>2</v>
      </c>
      <c r="K56" s="97">
        <v>79</v>
      </c>
      <c r="L56" s="104">
        <v>1</v>
      </c>
      <c r="M56" s="107">
        <f t="shared" si="9"/>
        <v>79</v>
      </c>
      <c r="N56" s="97">
        <f t="shared" si="2"/>
        <v>7.1099999999999994</v>
      </c>
      <c r="O56" s="92">
        <f t="shared" si="11"/>
        <v>7.9</v>
      </c>
      <c r="P56" s="92">
        <f t="shared" si="12"/>
        <v>94.01</v>
      </c>
      <c r="Q56" s="45"/>
      <c r="R56" s="45"/>
      <c r="S56" s="45"/>
      <c r="T56" s="45"/>
      <c r="U56" s="14"/>
      <c r="V56" s="584"/>
    </row>
    <row r="57" spans="1:22" ht="31.75" customHeight="1">
      <c r="A57" s="104" t="s">
        <v>722</v>
      </c>
      <c r="B57" s="94" t="s">
        <v>691</v>
      </c>
      <c r="C57" s="105" t="s">
        <v>39</v>
      </c>
      <c r="D57" s="94" t="s">
        <v>83</v>
      </c>
      <c r="E57" s="94" t="s">
        <v>735</v>
      </c>
      <c r="F57" s="104" t="s">
        <v>724</v>
      </c>
      <c r="G57" s="104" t="s">
        <v>330</v>
      </c>
      <c r="H57" s="104" t="s">
        <v>145</v>
      </c>
      <c r="I57" s="104" t="s">
        <v>42</v>
      </c>
      <c r="J57" s="104">
        <v>2</v>
      </c>
      <c r="K57" s="97">
        <v>5.6</v>
      </c>
      <c r="L57" s="104">
        <v>100</v>
      </c>
      <c r="M57" s="107">
        <f t="shared" si="9"/>
        <v>560</v>
      </c>
      <c r="N57" s="97">
        <f t="shared" si="2"/>
        <v>50.4</v>
      </c>
      <c r="O57" s="92">
        <f t="shared" si="11"/>
        <v>56</v>
      </c>
      <c r="P57" s="92">
        <f t="shared" si="12"/>
        <v>666.4</v>
      </c>
      <c r="Q57" s="45"/>
      <c r="R57" s="45"/>
      <c r="S57" s="45"/>
      <c r="T57" s="45"/>
      <c r="U57" s="14"/>
      <c r="V57" s="584"/>
    </row>
    <row r="58" spans="1:22" ht="31.75" customHeight="1">
      <c r="A58" s="104" t="s">
        <v>722</v>
      </c>
      <c r="B58" s="94" t="s">
        <v>691</v>
      </c>
      <c r="C58" s="105" t="s">
        <v>39</v>
      </c>
      <c r="D58" s="20" t="s">
        <v>696</v>
      </c>
      <c r="E58" s="94" t="s">
        <v>737</v>
      </c>
      <c r="F58" s="104" t="s">
        <v>724</v>
      </c>
      <c r="G58" s="104" t="s">
        <v>330</v>
      </c>
      <c r="H58" s="94" t="s">
        <v>145</v>
      </c>
      <c r="I58" s="104" t="s">
        <v>33</v>
      </c>
      <c r="J58" s="94">
        <v>2</v>
      </c>
      <c r="K58" s="97">
        <v>13.99</v>
      </c>
      <c r="L58" s="104">
        <v>12</v>
      </c>
      <c r="M58" s="107">
        <f t="shared" si="9"/>
        <v>167.88</v>
      </c>
      <c r="N58" s="97">
        <f t="shared" si="2"/>
        <v>15.1092</v>
      </c>
      <c r="O58" s="92">
        <v>0</v>
      </c>
      <c r="P58" s="92">
        <f t="shared" si="12"/>
        <v>182.98919999999998</v>
      </c>
      <c r="Q58" s="45"/>
      <c r="R58" s="45"/>
      <c r="S58" s="45"/>
      <c r="T58" s="45"/>
      <c r="U58" s="14"/>
      <c r="V58" s="584" t="s">
        <v>1376</v>
      </c>
    </row>
    <row r="59" spans="1:22" ht="31.75" customHeight="1">
      <c r="A59" s="104" t="s">
        <v>722</v>
      </c>
      <c r="B59" s="94" t="s">
        <v>691</v>
      </c>
      <c r="C59" s="105" t="s">
        <v>23</v>
      </c>
      <c r="D59" s="94" t="s">
        <v>83</v>
      </c>
      <c r="E59" s="94" t="s">
        <v>738</v>
      </c>
      <c r="F59" s="104" t="s">
        <v>724</v>
      </c>
      <c r="G59" s="104" t="s">
        <v>330</v>
      </c>
      <c r="H59" s="104" t="s">
        <v>145</v>
      </c>
      <c r="I59" s="104" t="s">
        <v>42</v>
      </c>
      <c r="J59" s="94">
        <v>2</v>
      </c>
      <c r="K59" s="97">
        <v>5</v>
      </c>
      <c r="L59" s="104">
        <v>120</v>
      </c>
      <c r="M59" s="107">
        <f>SUM(K59*L59)</f>
        <v>600</v>
      </c>
      <c r="N59" s="97">
        <f>M59*0.09</f>
        <v>54</v>
      </c>
      <c r="O59" s="92">
        <f t="shared" si="11"/>
        <v>60</v>
      </c>
      <c r="P59" s="92">
        <f>SUM(M59:M59)</f>
        <v>600</v>
      </c>
      <c r="Q59" s="45"/>
      <c r="R59" s="45"/>
      <c r="S59" s="45"/>
      <c r="T59" s="45"/>
      <c r="U59" s="14"/>
      <c r="V59" s="584"/>
    </row>
    <row r="60" spans="1:22" ht="31.75" customHeight="1">
      <c r="A60" s="104" t="s">
        <v>722</v>
      </c>
      <c r="B60" s="94" t="s">
        <v>691</v>
      </c>
      <c r="C60" s="105" t="s">
        <v>23</v>
      </c>
      <c r="D60" s="20" t="s">
        <v>696</v>
      </c>
      <c r="E60" s="94" t="s">
        <v>739</v>
      </c>
      <c r="F60" s="104" t="s">
        <v>724</v>
      </c>
      <c r="G60" s="104" t="s">
        <v>330</v>
      </c>
      <c r="H60" s="104" t="s">
        <v>145</v>
      </c>
      <c r="I60" s="104" t="s">
        <v>33</v>
      </c>
      <c r="J60" s="104">
        <v>2</v>
      </c>
      <c r="K60" s="97">
        <v>12.98</v>
      </c>
      <c r="L60" s="104">
        <v>25</v>
      </c>
      <c r="M60" s="107">
        <f>SUM(K60*L60)</f>
        <v>324.5</v>
      </c>
      <c r="N60" s="97">
        <f>M60*0.09</f>
        <v>29.204999999999998</v>
      </c>
      <c r="O60" s="92">
        <f>M59*0.1</f>
        <v>60</v>
      </c>
      <c r="P60" s="92">
        <f t="shared" si="10"/>
        <v>413.70499999999998</v>
      </c>
      <c r="Q60" s="45"/>
      <c r="R60" s="45"/>
      <c r="S60" s="45"/>
      <c r="T60" s="45"/>
      <c r="U60" s="14"/>
      <c r="V60" s="584"/>
    </row>
    <row r="61" spans="1:22" ht="31.75" customHeight="1">
      <c r="A61" s="104" t="s">
        <v>722</v>
      </c>
      <c r="B61" s="94" t="s">
        <v>691</v>
      </c>
      <c r="C61" s="105" t="s">
        <v>23</v>
      </c>
      <c r="D61" s="94" t="s">
        <v>83</v>
      </c>
      <c r="E61" s="94" t="s">
        <v>740</v>
      </c>
      <c r="F61" s="104" t="s">
        <v>724</v>
      </c>
      <c r="G61" s="104" t="s">
        <v>330</v>
      </c>
      <c r="H61" s="104" t="s">
        <v>145</v>
      </c>
      <c r="I61" s="104" t="s">
        <v>33</v>
      </c>
      <c r="J61" s="104">
        <v>1</v>
      </c>
      <c r="K61" s="97">
        <v>25.99</v>
      </c>
      <c r="L61" s="104">
        <v>4</v>
      </c>
      <c r="M61" s="107">
        <f>SUM(K61*L61)</f>
        <v>103.96</v>
      </c>
      <c r="N61" s="97">
        <f>M61*0.09</f>
        <v>9.3563999999999989</v>
      </c>
      <c r="O61" s="92">
        <f>M60*0.1</f>
        <v>32.450000000000003</v>
      </c>
      <c r="P61" s="92">
        <f t="shared" si="10"/>
        <v>145.76639999999998</v>
      </c>
      <c r="Q61" s="45"/>
      <c r="R61" s="45"/>
      <c r="S61" s="45"/>
      <c r="T61" s="45"/>
      <c r="U61" s="14"/>
      <c r="V61" s="584"/>
    </row>
    <row r="62" spans="1:22" ht="31.75" customHeight="1">
      <c r="A62" s="104" t="s">
        <v>722</v>
      </c>
      <c r="B62" s="94" t="s">
        <v>691</v>
      </c>
      <c r="C62" s="105" t="s">
        <v>23</v>
      </c>
      <c r="D62" s="20" t="s">
        <v>696</v>
      </c>
      <c r="E62" s="94" t="s">
        <v>741</v>
      </c>
      <c r="F62" s="104" t="s">
        <v>724</v>
      </c>
      <c r="G62" s="104" t="s">
        <v>330</v>
      </c>
      <c r="H62" s="104" t="s">
        <v>145</v>
      </c>
      <c r="I62" s="104" t="s">
        <v>42</v>
      </c>
      <c r="J62" s="104">
        <v>2</v>
      </c>
      <c r="K62" s="97">
        <v>19.440000000000001</v>
      </c>
      <c r="L62" s="104">
        <v>2</v>
      </c>
      <c r="M62" s="107">
        <f>SUM(K62*L62)</f>
        <v>38.880000000000003</v>
      </c>
      <c r="N62" s="97">
        <f>M62*0.09</f>
        <v>3.4992000000000001</v>
      </c>
      <c r="O62" s="92">
        <f>M61*0.1</f>
        <v>10.396000000000001</v>
      </c>
      <c r="P62" s="92">
        <f t="shared" si="10"/>
        <v>52.775200000000005</v>
      </c>
      <c r="Q62" s="45"/>
      <c r="R62" s="45"/>
      <c r="S62" s="45"/>
      <c r="T62" s="45"/>
      <c r="U62" s="14"/>
      <c r="V62" s="584"/>
    </row>
    <row r="63" spans="1:22" ht="31.75" customHeight="1">
      <c r="A63" s="113" t="s">
        <v>722</v>
      </c>
      <c r="B63" s="114" t="s">
        <v>691</v>
      </c>
      <c r="C63" s="98" t="s">
        <v>39</v>
      </c>
      <c r="D63" s="114" t="s">
        <v>83</v>
      </c>
      <c r="E63" s="114" t="s">
        <v>742</v>
      </c>
      <c r="F63" s="113" t="s">
        <v>724</v>
      </c>
      <c r="G63" s="113" t="s">
        <v>330</v>
      </c>
      <c r="H63" s="113" t="s">
        <v>145</v>
      </c>
      <c r="I63" s="113" t="s">
        <v>33</v>
      </c>
      <c r="J63" s="113">
        <v>2</v>
      </c>
      <c r="K63" s="91">
        <v>1750</v>
      </c>
      <c r="L63" s="113">
        <v>1</v>
      </c>
      <c r="M63" s="115">
        <f t="shared" si="9"/>
        <v>1750</v>
      </c>
      <c r="N63" s="91">
        <v>0</v>
      </c>
      <c r="O63" s="92">
        <v>0</v>
      </c>
      <c r="P63" s="92">
        <f t="shared" si="10"/>
        <v>1750</v>
      </c>
      <c r="Q63" s="45"/>
      <c r="R63" s="45"/>
      <c r="S63" s="45"/>
      <c r="T63" s="45"/>
      <c r="U63" s="14"/>
      <c r="V63" s="584"/>
    </row>
    <row r="64" spans="1:22" ht="31.75" customHeight="1">
      <c r="A64" s="104" t="s">
        <v>722</v>
      </c>
      <c r="B64" s="94" t="s">
        <v>691</v>
      </c>
      <c r="C64" s="105" t="s">
        <v>23</v>
      </c>
      <c r="D64" s="20" t="s">
        <v>696</v>
      </c>
      <c r="E64" s="94" t="s">
        <v>743</v>
      </c>
      <c r="F64" s="104" t="s">
        <v>724</v>
      </c>
      <c r="G64" s="104" t="s">
        <v>330</v>
      </c>
      <c r="H64" s="104" t="s">
        <v>145</v>
      </c>
      <c r="I64" s="104" t="s">
        <v>33</v>
      </c>
      <c r="J64" s="104">
        <v>2</v>
      </c>
      <c r="K64" s="97">
        <v>199</v>
      </c>
      <c r="L64" s="104">
        <v>1</v>
      </c>
      <c r="M64" s="107">
        <f t="shared" si="9"/>
        <v>199</v>
      </c>
      <c r="N64" s="97">
        <f t="shared" si="2"/>
        <v>17.91</v>
      </c>
      <c r="O64" s="92">
        <f>M64*0.1</f>
        <v>19.900000000000002</v>
      </c>
      <c r="P64" s="92">
        <f t="shared" si="10"/>
        <v>236.81</v>
      </c>
      <c r="Q64" s="45"/>
      <c r="R64" s="45"/>
      <c r="S64" s="45"/>
      <c r="T64" s="45"/>
      <c r="U64" s="14"/>
      <c r="V64" s="584"/>
    </row>
    <row r="65" spans="1:22" ht="31.75" customHeight="1">
      <c r="A65" s="20" t="s">
        <v>744</v>
      </c>
      <c r="B65" s="2" t="s">
        <v>691</v>
      </c>
      <c r="C65" s="117" t="s">
        <v>23</v>
      </c>
      <c r="D65" s="20" t="s">
        <v>696</v>
      </c>
      <c r="E65" s="118" t="s">
        <v>745</v>
      </c>
      <c r="F65" s="118" t="s">
        <v>746</v>
      </c>
      <c r="G65" s="118" t="s">
        <v>747</v>
      </c>
      <c r="H65" s="118" t="s">
        <v>28</v>
      </c>
      <c r="I65" s="118" t="s">
        <v>42</v>
      </c>
      <c r="J65" s="119">
        <v>5</v>
      </c>
      <c r="K65" s="120">
        <v>30000</v>
      </c>
      <c r="L65" s="118">
        <v>1</v>
      </c>
      <c r="M65" s="97">
        <f>SUM(K65*L65)</f>
        <v>30000</v>
      </c>
      <c r="N65" s="97">
        <f t="shared" si="2"/>
        <v>2700</v>
      </c>
      <c r="O65" s="91">
        <f>M65*0.1</f>
        <v>3000</v>
      </c>
      <c r="P65" s="92">
        <f>SUM(M65:O65)</f>
        <v>35700</v>
      </c>
      <c r="Q65" s="45"/>
      <c r="R65" s="45"/>
      <c r="S65" s="45"/>
      <c r="T65" s="45"/>
      <c r="U65" s="14"/>
      <c r="V65" s="584"/>
    </row>
    <row r="66" spans="1:22" ht="31.75" customHeight="1">
      <c r="A66" s="20" t="s">
        <v>744</v>
      </c>
      <c r="B66" s="2" t="s">
        <v>691</v>
      </c>
      <c r="C66" s="118" t="s">
        <v>23</v>
      </c>
      <c r="D66" s="20" t="s">
        <v>696</v>
      </c>
      <c r="E66" s="57" t="s">
        <v>748</v>
      </c>
      <c r="F66" s="118" t="s">
        <v>746</v>
      </c>
      <c r="G66" s="118" t="s">
        <v>747</v>
      </c>
      <c r="H66" s="118" t="s">
        <v>28</v>
      </c>
      <c r="I66" s="118" t="s">
        <v>42</v>
      </c>
      <c r="J66" s="121">
        <v>10</v>
      </c>
      <c r="K66" s="96">
        <v>1800</v>
      </c>
      <c r="L66" s="20">
        <v>4</v>
      </c>
      <c r="M66" s="97">
        <f t="shared" ref="M66:M75" si="13">SUM(K66*L66)</f>
        <v>7200</v>
      </c>
      <c r="N66" s="97">
        <f t="shared" si="2"/>
        <v>648</v>
      </c>
      <c r="O66" s="91">
        <v>0</v>
      </c>
      <c r="P66" s="92">
        <f t="shared" ref="P66:P75" si="14">SUM(M66:O66)</f>
        <v>7848</v>
      </c>
      <c r="Q66" s="45"/>
      <c r="R66" s="45"/>
      <c r="S66" s="45"/>
      <c r="T66" s="45"/>
      <c r="U66" s="14"/>
      <c r="V66" s="584" t="s">
        <v>1376</v>
      </c>
    </row>
    <row r="67" spans="1:22" ht="31.75" customHeight="1">
      <c r="A67" s="20" t="s">
        <v>744</v>
      </c>
      <c r="B67" s="2" t="s">
        <v>691</v>
      </c>
      <c r="C67" s="118" t="s">
        <v>39</v>
      </c>
      <c r="D67" s="20" t="s">
        <v>696</v>
      </c>
      <c r="E67" s="57" t="s">
        <v>749</v>
      </c>
      <c r="F67" s="118" t="s">
        <v>746</v>
      </c>
      <c r="G67" s="118" t="s">
        <v>747</v>
      </c>
      <c r="H67" s="118" t="s">
        <v>28</v>
      </c>
      <c r="I67" s="118" t="s">
        <v>42</v>
      </c>
      <c r="J67" s="121">
        <v>10</v>
      </c>
      <c r="K67" s="96">
        <v>6000</v>
      </c>
      <c r="L67" s="20">
        <v>4</v>
      </c>
      <c r="M67" s="97">
        <f t="shared" si="13"/>
        <v>24000</v>
      </c>
      <c r="N67" s="97">
        <v>0</v>
      </c>
      <c r="O67" s="91">
        <f>M67*0.1</f>
        <v>2400</v>
      </c>
      <c r="P67" s="92">
        <f t="shared" si="14"/>
        <v>26400</v>
      </c>
      <c r="Q67" s="45"/>
      <c r="R67" s="45"/>
      <c r="S67" s="45"/>
      <c r="T67" s="45"/>
      <c r="U67" s="14"/>
      <c r="V67" s="584" t="s">
        <v>1376</v>
      </c>
    </row>
    <row r="68" spans="1:22" ht="31.75" customHeight="1">
      <c r="A68" s="113" t="s">
        <v>744</v>
      </c>
      <c r="B68" s="114" t="s">
        <v>691</v>
      </c>
      <c r="C68" s="98" t="s">
        <v>39</v>
      </c>
      <c r="D68" s="113" t="s">
        <v>696</v>
      </c>
      <c r="E68" s="122" t="s">
        <v>750</v>
      </c>
      <c r="F68" s="117" t="s">
        <v>751</v>
      </c>
      <c r="G68" s="123"/>
      <c r="H68" s="123"/>
      <c r="I68" s="123"/>
      <c r="J68" s="124"/>
      <c r="K68" s="97"/>
      <c r="L68" s="104"/>
      <c r="M68" s="97"/>
      <c r="N68" s="97"/>
      <c r="O68" s="97"/>
      <c r="P68" s="112"/>
      <c r="Q68" s="45"/>
      <c r="R68" s="45"/>
      <c r="S68" s="45"/>
      <c r="T68" s="45"/>
      <c r="U68" s="14"/>
      <c r="V68" s="584"/>
    </row>
    <row r="69" spans="1:22" ht="31.75" customHeight="1">
      <c r="A69" s="20" t="s">
        <v>744</v>
      </c>
      <c r="B69" s="2" t="s">
        <v>691</v>
      </c>
      <c r="C69" s="3" t="s">
        <v>39</v>
      </c>
      <c r="D69" s="20" t="s">
        <v>696</v>
      </c>
      <c r="E69" s="118" t="s">
        <v>752</v>
      </c>
      <c r="F69" s="118" t="s">
        <v>746</v>
      </c>
      <c r="G69" s="118" t="s">
        <v>747</v>
      </c>
      <c r="H69" s="118" t="s">
        <v>28</v>
      </c>
      <c r="I69" s="118" t="s">
        <v>42</v>
      </c>
      <c r="J69" s="119">
        <v>5</v>
      </c>
      <c r="K69" s="120">
        <v>3000</v>
      </c>
      <c r="L69" s="118">
        <v>1</v>
      </c>
      <c r="M69" s="97">
        <f t="shared" si="13"/>
        <v>3000</v>
      </c>
      <c r="N69" s="97">
        <f t="shared" si="2"/>
        <v>270</v>
      </c>
      <c r="O69" s="91">
        <f t="shared" ref="O69:O75" si="15">M69*0.1</f>
        <v>300</v>
      </c>
      <c r="P69" s="92">
        <f t="shared" si="14"/>
        <v>3570</v>
      </c>
      <c r="Q69" s="45"/>
      <c r="R69" s="45"/>
      <c r="S69" s="45"/>
      <c r="T69" s="45"/>
      <c r="U69" s="14"/>
      <c r="V69" s="584"/>
    </row>
    <row r="70" spans="1:22" ht="31.75" customHeight="1">
      <c r="A70" s="20" t="s">
        <v>744</v>
      </c>
      <c r="B70" s="2" t="s">
        <v>691</v>
      </c>
      <c r="C70" s="118" t="s">
        <v>23</v>
      </c>
      <c r="D70" s="20" t="s">
        <v>696</v>
      </c>
      <c r="E70" s="57" t="s">
        <v>753</v>
      </c>
      <c r="F70" s="118" t="s">
        <v>746</v>
      </c>
      <c r="G70" s="118" t="s">
        <v>747</v>
      </c>
      <c r="H70" s="118" t="s">
        <v>28</v>
      </c>
      <c r="I70" s="118" t="s">
        <v>42</v>
      </c>
      <c r="J70" s="121">
        <v>5</v>
      </c>
      <c r="K70" s="96">
        <v>1500</v>
      </c>
      <c r="L70" s="20">
        <v>4</v>
      </c>
      <c r="M70" s="97">
        <f t="shared" si="13"/>
        <v>6000</v>
      </c>
      <c r="N70" s="97">
        <f t="shared" si="2"/>
        <v>540</v>
      </c>
      <c r="O70" s="91">
        <f t="shared" si="15"/>
        <v>600</v>
      </c>
      <c r="P70" s="92">
        <f t="shared" si="14"/>
        <v>7140</v>
      </c>
      <c r="Q70" s="45"/>
      <c r="R70" s="45"/>
      <c r="S70" s="45"/>
      <c r="T70" s="45"/>
      <c r="U70" s="14"/>
      <c r="V70" s="584"/>
    </row>
    <row r="71" spans="1:22" ht="31.75" customHeight="1">
      <c r="A71" s="20" t="s">
        <v>744</v>
      </c>
      <c r="B71" s="2" t="s">
        <v>691</v>
      </c>
      <c r="C71" s="3" t="s">
        <v>39</v>
      </c>
      <c r="D71" s="20" t="s">
        <v>696</v>
      </c>
      <c r="E71" s="20" t="s">
        <v>754</v>
      </c>
      <c r="F71" s="118" t="s">
        <v>755</v>
      </c>
      <c r="G71" s="118" t="s">
        <v>747</v>
      </c>
      <c r="H71" s="118" t="s">
        <v>28</v>
      </c>
      <c r="I71" s="118" t="s">
        <v>42</v>
      </c>
      <c r="J71" s="121">
        <v>2</v>
      </c>
      <c r="K71" s="96">
        <v>2500</v>
      </c>
      <c r="L71" s="20">
        <v>2</v>
      </c>
      <c r="M71" s="97">
        <f t="shared" si="13"/>
        <v>5000</v>
      </c>
      <c r="N71" s="97">
        <f t="shared" si="2"/>
        <v>450</v>
      </c>
      <c r="O71" s="91">
        <f t="shared" si="15"/>
        <v>500</v>
      </c>
      <c r="P71" s="92">
        <f t="shared" si="14"/>
        <v>5950</v>
      </c>
      <c r="Q71" s="45"/>
      <c r="R71" s="45"/>
      <c r="S71" s="45"/>
      <c r="T71" s="45"/>
      <c r="U71" s="14"/>
      <c r="V71" s="584"/>
    </row>
    <row r="72" spans="1:22" ht="31.75" customHeight="1">
      <c r="A72" s="20" t="s">
        <v>744</v>
      </c>
      <c r="B72" s="2" t="s">
        <v>691</v>
      </c>
      <c r="C72" s="3" t="s">
        <v>39</v>
      </c>
      <c r="D72" s="20" t="s">
        <v>696</v>
      </c>
      <c r="E72" s="20" t="s">
        <v>756</v>
      </c>
      <c r="F72" s="118" t="s">
        <v>746</v>
      </c>
      <c r="G72" s="118" t="s">
        <v>747</v>
      </c>
      <c r="H72" s="118" t="s">
        <v>28</v>
      </c>
      <c r="I72" s="118" t="s">
        <v>42</v>
      </c>
      <c r="J72" s="121">
        <v>2</v>
      </c>
      <c r="K72" s="96">
        <v>3000</v>
      </c>
      <c r="L72" s="20">
        <v>2</v>
      </c>
      <c r="M72" s="97">
        <f t="shared" si="13"/>
        <v>6000</v>
      </c>
      <c r="N72" s="97">
        <f t="shared" si="2"/>
        <v>540</v>
      </c>
      <c r="O72" s="91">
        <f t="shared" si="15"/>
        <v>600</v>
      </c>
      <c r="P72" s="92">
        <f t="shared" si="14"/>
        <v>7140</v>
      </c>
      <c r="Q72" s="45"/>
      <c r="R72" s="45"/>
      <c r="S72" s="45"/>
      <c r="T72" s="45"/>
      <c r="U72" s="14"/>
      <c r="V72" s="584"/>
    </row>
    <row r="73" spans="1:22" ht="31.75" customHeight="1">
      <c r="A73" s="20" t="s">
        <v>744</v>
      </c>
      <c r="B73" s="2" t="s">
        <v>691</v>
      </c>
      <c r="C73" s="3" t="s">
        <v>39</v>
      </c>
      <c r="D73" s="20" t="s">
        <v>696</v>
      </c>
      <c r="E73" s="20" t="s">
        <v>757</v>
      </c>
      <c r="F73" s="118" t="s">
        <v>746</v>
      </c>
      <c r="G73" s="118" t="s">
        <v>747</v>
      </c>
      <c r="H73" s="118" t="s">
        <v>28</v>
      </c>
      <c r="I73" s="118" t="s">
        <v>42</v>
      </c>
      <c r="J73" s="121">
        <v>10</v>
      </c>
      <c r="K73" s="96">
        <v>1200</v>
      </c>
      <c r="L73" s="20">
        <v>10</v>
      </c>
      <c r="M73" s="97">
        <f t="shared" si="13"/>
        <v>12000</v>
      </c>
      <c r="N73" s="97">
        <f t="shared" si="2"/>
        <v>1080</v>
      </c>
      <c r="O73" s="91">
        <f t="shared" si="15"/>
        <v>1200</v>
      </c>
      <c r="P73" s="92">
        <f t="shared" si="14"/>
        <v>14280</v>
      </c>
      <c r="Q73" s="45"/>
      <c r="R73" s="45"/>
      <c r="S73" s="45"/>
      <c r="T73" s="45"/>
      <c r="U73" s="14"/>
      <c r="V73" s="584"/>
    </row>
    <row r="74" spans="1:22" ht="31.75" customHeight="1">
      <c r="A74" s="20" t="s">
        <v>744</v>
      </c>
      <c r="B74" s="2" t="s">
        <v>691</v>
      </c>
      <c r="C74" s="3" t="s">
        <v>39</v>
      </c>
      <c r="D74" s="20" t="s">
        <v>696</v>
      </c>
      <c r="E74" s="20" t="s">
        <v>758</v>
      </c>
      <c r="F74" s="118" t="s">
        <v>746</v>
      </c>
      <c r="G74" s="118" t="s">
        <v>747</v>
      </c>
      <c r="H74" s="118" t="s">
        <v>28</v>
      </c>
      <c r="I74" s="118" t="s">
        <v>42</v>
      </c>
      <c r="J74" s="121">
        <v>2</v>
      </c>
      <c r="K74" s="96">
        <v>200</v>
      </c>
      <c r="L74" s="20">
        <v>40</v>
      </c>
      <c r="M74" s="97">
        <f t="shared" si="13"/>
        <v>8000</v>
      </c>
      <c r="N74" s="97">
        <f t="shared" si="2"/>
        <v>720</v>
      </c>
      <c r="O74" s="91">
        <f t="shared" si="15"/>
        <v>800</v>
      </c>
      <c r="P74" s="92">
        <f t="shared" si="14"/>
        <v>9520</v>
      </c>
      <c r="Q74" s="45"/>
      <c r="R74" s="45"/>
      <c r="S74" s="45"/>
      <c r="T74" s="45"/>
      <c r="U74" s="14"/>
      <c r="V74" s="584"/>
    </row>
    <row r="75" spans="1:22" ht="31.75" customHeight="1">
      <c r="A75" s="20" t="s">
        <v>744</v>
      </c>
      <c r="B75" s="2" t="s">
        <v>691</v>
      </c>
      <c r="C75" s="118" t="s">
        <v>23</v>
      </c>
      <c r="D75" s="94" t="s">
        <v>83</v>
      </c>
      <c r="E75" s="20" t="s">
        <v>759</v>
      </c>
      <c r="F75" s="118" t="s">
        <v>755</v>
      </c>
      <c r="G75" s="118" t="s">
        <v>747</v>
      </c>
      <c r="H75" s="118" t="s">
        <v>28</v>
      </c>
      <c r="I75" s="118" t="s">
        <v>42</v>
      </c>
      <c r="J75" s="121">
        <v>2</v>
      </c>
      <c r="K75" s="96">
        <v>800</v>
      </c>
      <c r="L75" s="20">
        <v>8</v>
      </c>
      <c r="M75" s="97">
        <f t="shared" si="13"/>
        <v>6400</v>
      </c>
      <c r="N75" s="97">
        <f t="shared" si="2"/>
        <v>576</v>
      </c>
      <c r="O75" s="91">
        <f t="shared" si="15"/>
        <v>640</v>
      </c>
      <c r="P75" s="92">
        <f t="shared" si="14"/>
        <v>7616</v>
      </c>
      <c r="Q75" s="45"/>
      <c r="R75" s="45"/>
      <c r="S75" s="45"/>
      <c r="T75" s="45"/>
      <c r="U75" s="14"/>
      <c r="V75" s="584"/>
    </row>
    <row r="76" spans="1:22" ht="48.5" customHeight="1">
      <c r="A76" s="20" t="s">
        <v>760</v>
      </c>
      <c r="B76" s="2" t="s">
        <v>691</v>
      </c>
      <c r="C76" s="2" t="s">
        <v>245</v>
      </c>
      <c r="D76" s="20" t="s">
        <v>696</v>
      </c>
      <c r="E76" s="2" t="s">
        <v>765</v>
      </c>
      <c r="F76" s="95" t="s">
        <v>766</v>
      </c>
      <c r="G76" s="20" t="s">
        <v>330</v>
      </c>
      <c r="H76" s="20" t="s">
        <v>28</v>
      </c>
      <c r="I76" s="20" t="s">
        <v>767</v>
      </c>
      <c r="J76" s="20">
        <v>2</v>
      </c>
      <c r="K76" s="129">
        <v>160</v>
      </c>
      <c r="L76" s="2">
        <v>1</v>
      </c>
      <c r="M76" s="112">
        <f>SUM(L76*K76)+L76</f>
        <v>161</v>
      </c>
      <c r="N76" s="97">
        <f t="shared" si="2"/>
        <v>14.49</v>
      </c>
      <c r="O76" s="91">
        <f t="shared" ref="O76:O89" si="16">M76*0.1</f>
        <v>16.100000000000001</v>
      </c>
      <c r="P76" s="92">
        <f>SUM(M76:O76)</f>
        <v>191.59</v>
      </c>
      <c r="Q76" s="45"/>
      <c r="R76" s="45"/>
      <c r="S76" s="45"/>
      <c r="T76" s="45"/>
      <c r="U76" s="14"/>
      <c r="V76" s="584"/>
    </row>
    <row r="77" spans="1:22" ht="31.75" customHeight="1">
      <c r="A77" s="20" t="s">
        <v>768</v>
      </c>
      <c r="B77" s="2" t="s">
        <v>691</v>
      </c>
      <c r="C77" s="3" t="s">
        <v>39</v>
      </c>
      <c r="D77" s="3" t="s">
        <v>696</v>
      </c>
      <c r="E77" s="130" t="s">
        <v>769</v>
      </c>
      <c r="F77" s="118" t="s">
        <v>755</v>
      </c>
      <c r="G77" s="130" t="s">
        <v>330</v>
      </c>
      <c r="H77" s="130" t="s">
        <v>28</v>
      </c>
      <c r="I77" s="130" t="s">
        <v>431</v>
      </c>
      <c r="J77" s="20">
        <v>2</v>
      </c>
      <c r="K77" s="131">
        <v>80</v>
      </c>
      <c r="L77" s="132">
        <v>50</v>
      </c>
      <c r="M77" s="133">
        <f t="shared" ref="M77:M87" si="17">SUM(K77*L77)</f>
        <v>4000</v>
      </c>
      <c r="N77" s="97">
        <f t="shared" si="2"/>
        <v>360</v>
      </c>
      <c r="O77" s="91">
        <f t="shared" si="16"/>
        <v>400</v>
      </c>
      <c r="P77" s="92">
        <f t="shared" ref="P77:P83" si="18">SUM(M77:O77)</f>
        <v>4760</v>
      </c>
      <c r="Q77" s="45"/>
      <c r="R77" s="45"/>
      <c r="S77" s="45"/>
      <c r="T77" s="45"/>
      <c r="U77" s="14"/>
      <c r="V77" s="584"/>
    </row>
    <row r="78" spans="1:22" ht="31.75" customHeight="1">
      <c r="A78" s="20" t="s">
        <v>768</v>
      </c>
      <c r="B78" s="2" t="s">
        <v>691</v>
      </c>
      <c r="C78" s="3" t="s">
        <v>39</v>
      </c>
      <c r="D78" s="3" t="s">
        <v>696</v>
      </c>
      <c r="E78" s="130" t="s">
        <v>770</v>
      </c>
      <c r="F78" s="118" t="s">
        <v>755</v>
      </c>
      <c r="G78" s="130" t="s">
        <v>330</v>
      </c>
      <c r="H78" s="130" t="s">
        <v>28</v>
      </c>
      <c r="I78" s="130" t="s">
        <v>431</v>
      </c>
      <c r="J78" s="20">
        <v>2</v>
      </c>
      <c r="K78" s="131">
        <v>135</v>
      </c>
      <c r="L78" s="132">
        <v>50</v>
      </c>
      <c r="M78" s="133">
        <f t="shared" si="17"/>
        <v>6750</v>
      </c>
      <c r="N78" s="97">
        <f t="shared" si="2"/>
        <v>607.5</v>
      </c>
      <c r="O78" s="91">
        <f t="shared" si="16"/>
        <v>675</v>
      </c>
      <c r="P78" s="92">
        <f t="shared" si="18"/>
        <v>8032.5</v>
      </c>
      <c r="Q78" s="45"/>
      <c r="R78" s="45"/>
      <c r="S78" s="45"/>
      <c r="T78" s="45"/>
      <c r="U78" s="14"/>
      <c r="V78" s="584"/>
    </row>
    <row r="79" spans="1:22" ht="31.75" customHeight="1">
      <c r="A79" s="20" t="s">
        <v>768</v>
      </c>
      <c r="B79" s="2" t="s">
        <v>691</v>
      </c>
      <c r="C79" s="3" t="s">
        <v>39</v>
      </c>
      <c r="D79" s="3" t="s">
        <v>696</v>
      </c>
      <c r="E79" s="130" t="s">
        <v>771</v>
      </c>
      <c r="F79" s="134" t="s">
        <v>772</v>
      </c>
      <c r="G79" s="130" t="s">
        <v>330</v>
      </c>
      <c r="H79" s="130" t="s">
        <v>28</v>
      </c>
      <c r="I79" s="130" t="s">
        <v>431</v>
      </c>
      <c r="J79" s="2">
        <v>1</v>
      </c>
      <c r="K79" s="131">
        <v>25</v>
      </c>
      <c r="L79" s="132">
        <v>100</v>
      </c>
      <c r="M79" s="133">
        <f t="shared" si="17"/>
        <v>2500</v>
      </c>
      <c r="N79" s="97">
        <f t="shared" si="2"/>
        <v>225</v>
      </c>
      <c r="O79" s="91">
        <f t="shared" si="16"/>
        <v>250</v>
      </c>
      <c r="P79" s="92">
        <f t="shared" si="18"/>
        <v>2975</v>
      </c>
      <c r="Q79" s="45"/>
      <c r="R79" s="45"/>
      <c r="S79" s="45"/>
      <c r="T79" s="45"/>
      <c r="U79" s="14"/>
      <c r="V79" s="584"/>
    </row>
    <row r="80" spans="1:22" ht="31.75" customHeight="1">
      <c r="A80" s="20" t="s">
        <v>775</v>
      </c>
      <c r="B80" s="2" t="s">
        <v>691</v>
      </c>
      <c r="C80" s="3" t="s">
        <v>39</v>
      </c>
      <c r="D80" s="20" t="s">
        <v>696</v>
      </c>
      <c r="E80" s="2" t="s">
        <v>776</v>
      </c>
      <c r="F80" s="118" t="s">
        <v>755</v>
      </c>
      <c r="G80" s="20" t="s">
        <v>330</v>
      </c>
      <c r="H80" s="20" t="s">
        <v>324</v>
      </c>
      <c r="I80" s="20" t="s">
        <v>42</v>
      </c>
      <c r="J80" s="20">
        <v>2</v>
      </c>
      <c r="K80" s="129">
        <v>150</v>
      </c>
      <c r="L80" s="2">
        <v>20</v>
      </c>
      <c r="M80" s="112">
        <f t="shared" si="17"/>
        <v>3000</v>
      </c>
      <c r="N80" s="97">
        <f t="shared" si="2"/>
        <v>270</v>
      </c>
      <c r="O80" s="91">
        <f t="shared" si="16"/>
        <v>300</v>
      </c>
      <c r="P80" s="92">
        <f t="shared" si="18"/>
        <v>3570</v>
      </c>
      <c r="Q80" s="45"/>
      <c r="R80" s="45"/>
      <c r="S80" s="45"/>
      <c r="T80" s="45"/>
      <c r="U80" s="14"/>
      <c r="V80" s="584"/>
    </row>
    <row r="81" spans="1:22" ht="31.75" customHeight="1">
      <c r="A81" s="20" t="s">
        <v>775</v>
      </c>
      <c r="B81" s="2" t="s">
        <v>691</v>
      </c>
      <c r="C81" s="3" t="s">
        <v>39</v>
      </c>
      <c r="D81" s="20" t="s">
        <v>696</v>
      </c>
      <c r="E81" s="2" t="s">
        <v>777</v>
      </c>
      <c r="F81" s="118" t="s">
        <v>755</v>
      </c>
      <c r="G81" s="20" t="s">
        <v>330</v>
      </c>
      <c r="H81" s="20" t="s">
        <v>324</v>
      </c>
      <c r="I81" s="20" t="s">
        <v>42</v>
      </c>
      <c r="J81" s="20">
        <v>2</v>
      </c>
      <c r="K81" s="129">
        <v>150</v>
      </c>
      <c r="L81" s="2">
        <v>20</v>
      </c>
      <c r="M81" s="112">
        <f t="shared" si="17"/>
        <v>3000</v>
      </c>
      <c r="N81" s="97">
        <f t="shared" si="2"/>
        <v>270</v>
      </c>
      <c r="O81" s="91">
        <f t="shared" si="16"/>
        <v>300</v>
      </c>
      <c r="P81" s="92">
        <f t="shared" si="18"/>
        <v>3570</v>
      </c>
      <c r="Q81" s="45"/>
      <c r="R81" s="45"/>
      <c r="S81" s="45"/>
      <c r="T81" s="45"/>
      <c r="U81" s="14"/>
      <c r="V81" s="584"/>
    </row>
    <row r="82" spans="1:22" ht="31.75" customHeight="1">
      <c r="A82" s="20" t="s">
        <v>775</v>
      </c>
      <c r="B82" s="2" t="s">
        <v>691</v>
      </c>
      <c r="C82" s="3" t="s">
        <v>39</v>
      </c>
      <c r="D82" s="20" t="s">
        <v>696</v>
      </c>
      <c r="E82" s="2" t="s">
        <v>778</v>
      </c>
      <c r="F82" s="118" t="s">
        <v>755</v>
      </c>
      <c r="G82" s="20" t="s">
        <v>330</v>
      </c>
      <c r="H82" s="20" t="s">
        <v>324</v>
      </c>
      <c r="I82" s="20" t="s">
        <v>42</v>
      </c>
      <c r="J82" s="20">
        <v>2</v>
      </c>
      <c r="K82" s="129">
        <v>100</v>
      </c>
      <c r="L82" s="2">
        <v>20</v>
      </c>
      <c r="M82" s="112">
        <f t="shared" si="17"/>
        <v>2000</v>
      </c>
      <c r="N82" s="97">
        <f t="shared" ref="N82:N101" si="19">M82*0.09</f>
        <v>180</v>
      </c>
      <c r="O82" s="91">
        <f t="shared" si="16"/>
        <v>200</v>
      </c>
      <c r="P82" s="92">
        <f t="shared" si="18"/>
        <v>2380</v>
      </c>
      <c r="Q82" s="45"/>
      <c r="R82" s="45"/>
      <c r="S82" s="45"/>
      <c r="T82" s="45"/>
      <c r="U82" s="14"/>
      <c r="V82" s="584"/>
    </row>
    <row r="83" spans="1:22" ht="31.75" customHeight="1">
      <c r="A83" s="20" t="s">
        <v>775</v>
      </c>
      <c r="B83" s="2" t="s">
        <v>691</v>
      </c>
      <c r="C83" s="3" t="s">
        <v>39</v>
      </c>
      <c r="D83" s="20" t="s">
        <v>696</v>
      </c>
      <c r="E83" s="2" t="s">
        <v>779</v>
      </c>
      <c r="F83" s="118" t="s">
        <v>755</v>
      </c>
      <c r="G83" s="20" t="s">
        <v>330</v>
      </c>
      <c r="H83" s="20" t="s">
        <v>324</v>
      </c>
      <c r="I83" s="20" t="s">
        <v>42</v>
      </c>
      <c r="J83" s="20">
        <v>2</v>
      </c>
      <c r="K83" s="129">
        <v>100</v>
      </c>
      <c r="L83" s="2">
        <v>20</v>
      </c>
      <c r="M83" s="112">
        <f t="shared" si="17"/>
        <v>2000</v>
      </c>
      <c r="N83" s="97">
        <f t="shared" si="19"/>
        <v>180</v>
      </c>
      <c r="O83" s="91">
        <f t="shared" si="16"/>
        <v>200</v>
      </c>
      <c r="P83" s="92">
        <f t="shared" si="18"/>
        <v>2380</v>
      </c>
      <c r="Q83" s="45"/>
      <c r="R83" s="45"/>
      <c r="S83" s="45"/>
      <c r="T83" s="45"/>
      <c r="U83" s="14"/>
      <c r="V83" s="584"/>
    </row>
    <row r="84" spans="1:22" ht="31.75" customHeight="1">
      <c r="A84" s="20" t="s">
        <v>780</v>
      </c>
      <c r="B84" s="20" t="s">
        <v>691</v>
      </c>
      <c r="C84" s="3" t="s">
        <v>39</v>
      </c>
      <c r="D84" s="20" t="s">
        <v>696</v>
      </c>
      <c r="E84" s="2" t="s">
        <v>776</v>
      </c>
      <c r="F84" s="118" t="s">
        <v>755</v>
      </c>
      <c r="G84" s="20" t="s">
        <v>330</v>
      </c>
      <c r="H84" s="20" t="s">
        <v>28</v>
      </c>
      <c r="I84" s="149">
        <v>120</v>
      </c>
      <c r="J84" s="2">
        <v>1</v>
      </c>
      <c r="K84" s="149">
        <v>300</v>
      </c>
      <c r="L84" s="2">
        <v>24</v>
      </c>
      <c r="M84" s="97">
        <f t="shared" si="17"/>
        <v>7200</v>
      </c>
      <c r="N84" s="97">
        <f t="shared" si="19"/>
        <v>648</v>
      </c>
      <c r="O84" s="91">
        <f t="shared" si="16"/>
        <v>720</v>
      </c>
      <c r="P84" s="92">
        <f t="shared" ref="P84:P89" si="20">SUM(M84:O84)</f>
        <v>8568</v>
      </c>
      <c r="Q84" s="45"/>
      <c r="R84" s="45"/>
      <c r="S84" s="45"/>
      <c r="T84" s="45"/>
      <c r="U84" s="14"/>
      <c r="V84" s="584"/>
    </row>
    <row r="85" spans="1:22" ht="31.75" customHeight="1">
      <c r="A85" s="20" t="s">
        <v>780</v>
      </c>
      <c r="B85" s="20" t="s">
        <v>691</v>
      </c>
      <c r="C85" s="3" t="s">
        <v>39</v>
      </c>
      <c r="D85" s="20" t="s">
        <v>696</v>
      </c>
      <c r="E85" s="2" t="s">
        <v>777</v>
      </c>
      <c r="F85" s="118" t="s">
        <v>755</v>
      </c>
      <c r="G85" s="20" t="s">
        <v>330</v>
      </c>
      <c r="H85" s="20" t="s">
        <v>28</v>
      </c>
      <c r="I85" s="149">
        <v>120</v>
      </c>
      <c r="J85" s="2">
        <v>1</v>
      </c>
      <c r="K85" s="149">
        <v>300</v>
      </c>
      <c r="L85" s="2">
        <v>24</v>
      </c>
      <c r="M85" s="97">
        <f t="shared" si="17"/>
        <v>7200</v>
      </c>
      <c r="N85" s="97">
        <f>M85*0.09</f>
        <v>648</v>
      </c>
      <c r="O85" s="91">
        <f t="shared" si="16"/>
        <v>720</v>
      </c>
      <c r="P85" s="92">
        <f t="shared" si="20"/>
        <v>8568</v>
      </c>
      <c r="Q85" s="45"/>
      <c r="R85" s="45"/>
      <c r="S85" s="45"/>
      <c r="T85" s="45"/>
      <c r="U85" s="14"/>
      <c r="V85" s="584"/>
    </row>
    <row r="86" spans="1:22" ht="31.75" customHeight="1">
      <c r="A86" s="20" t="s">
        <v>780</v>
      </c>
      <c r="B86" s="2" t="s">
        <v>691</v>
      </c>
      <c r="C86" s="3" t="s">
        <v>39</v>
      </c>
      <c r="D86" s="20" t="s">
        <v>696</v>
      </c>
      <c r="E86" s="2" t="s">
        <v>778</v>
      </c>
      <c r="F86" s="118" t="s">
        <v>755</v>
      </c>
      <c r="G86" s="20" t="s">
        <v>330</v>
      </c>
      <c r="H86" s="20" t="s">
        <v>324</v>
      </c>
      <c r="I86" s="20" t="s">
        <v>42</v>
      </c>
      <c r="J86" s="20">
        <v>2</v>
      </c>
      <c r="K86" s="129">
        <v>100</v>
      </c>
      <c r="L86" s="2">
        <v>20</v>
      </c>
      <c r="M86" s="112">
        <f t="shared" si="17"/>
        <v>2000</v>
      </c>
      <c r="N86" s="97">
        <f>M86*0.09</f>
        <v>180</v>
      </c>
      <c r="O86" s="91">
        <f t="shared" si="16"/>
        <v>200</v>
      </c>
      <c r="P86" s="92">
        <f t="shared" si="20"/>
        <v>2380</v>
      </c>
      <c r="Q86" s="45"/>
      <c r="R86" s="45"/>
      <c r="S86" s="45"/>
      <c r="T86" s="45"/>
      <c r="U86" s="14"/>
      <c r="V86" s="584"/>
    </row>
    <row r="87" spans="1:22" ht="31.75" customHeight="1">
      <c r="A87" s="20" t="s">
        <v>780</v>
      </c>
      <c r="B87" s="2" t="s">
        <v>691</v>
      </c>
      <c r="C87" s="3" t="s">
        <v>39</v>
      </c>
      <c r="D87" s="20" t="s">
        <v>696</v>
      </c>
      <c r="E87" s="2" t="s">
        <v>779</v>
      </c>
      <c r="F87" s="118" t="s">
        <v>755</v>
      </c>
      <c r="G87" s="20" t="s">
        <v>330</v>
      </c>
      <c r="H87" s="20" t="s">
        <v>324</v>
      </c>
      <c r="I87" s="20" t="s">
        <v>42</v>
      </c>
      <c r="J87" s="20">
        <v>2</v>
      </c>
      <c r="K87" s="129">
        <v>100</v>
      </c>
      <c r="L87" s="2">
        <v>20</v>
      </c>
      <c r="M87" s="112">
        <f t="shared" si="17"/>
        <v>2000</v>
      </c>
      <c r="N87" s="97">
        <f>M87*0.09</f>
        <v>180</v>
      </c>
      <c r="O87" s="91">
        <f t="shared" si="16"/>
        <v>200</v>
      </c>
      <c r="P87" s="92">
        <f t="shared" si="20"/>
        <v>2380</v>
      </c>
      <c r="Q87" s="45"/>
      <c r="R87" s="45"/>
      <c r="S87" s="45"/>
      <c r="T87" s="45"/>
      <c r="U87" s="14"/>
      <c r="V87" s="584"/>
    </row>
    <row r="88" spans="1:22" ht="31.75" customHeight="1">
      <c r="A88" s="20" t="s">
        <v>783</v>
      </c>
      <c r="B88" s="20" t="s">
        <v>691</v>
      </c>
      <c r="C88" s="3" t="s">
        <v>39</v>
      </c>
      <c r="D88" s="20" t="s">
        <v>696</v>
      </c>
      <c r="E88" s="2" t="s">
        <v>784</v>
      </c>
      <c r="F88" s="118" t="s">
        <v>755</v>
      </c>
      <c r="G88" s="20" t="s">
        <v>330</v>
      </c>
      <c r="H88" s="20" t="s">
        <v>28</v>
      </c>
      <c r="I88" s="20" t="s">
        <v>42</v>
      </c>
      <c r="J88" s="20">
        <v>2</v>
      </c>
      <c r="K88" s="129">
        <v>300</v>
      </c>
      <c r="L88" s="2">
        <v>90</v>
      </c>
      <c r="M88" s="112">
        <f t="shared" ref="M88:M95" si="21">SUM(K88*L88)</f>
        <v>27000</v>
      </c>
      <c r="N88" s="96">
        <f t="shared" si="19"/>
        <v>2430</v>
      </c>
      <c r="O88" s="91">
        <f t="shared" si="16"/>
        <v>2700</v>
      </c>
      <c r="P88" s="92">
        <f t="shared" si="20"/>
        <v>32130</v>
      </c>
      <c r="Q88" s="45"/>
      <c r="R88" s="45"/>
      <c r="S88" s="45"/>
      <c r="T88" s="45"/>
      <c r="U88" s="14"/>
      <c r="V88" s="584"/>
    </row>
    <row r="89" spans="1:22" ht="31.75" customHeight="1">
      <c r="A89" s="20" t="s">
        <v>783</v>
      </c>
      <c r="B89" s="20" t="s">
        <v>691</v>
      </c>
      <c r="C89" s="3" t="s">
        <v>39</v>
      </c>
      <c r="D89" s="20" t="s">
        <v>696</v>
      </c>
      <c r="E89" s="2" t="s">
        <v>785</v>
      </c>
      <c r="F89" s="118" t="s">
        <v>746</v>
      </c>
      <c r="G89" s="20" t="s">
        <v>330</v>
      </c>
      <c r="H89" s="20" t="s">
        <v>28</v>
      </c>
      <c r="I89" s="20" t="s">
        <v>42</v>
      </c>
      <c r="J89" s="20">
        <v>2</v>
      </c>
      <c r="K89" s="129">
        <v>300</v>
      </c>
      <c r="L89" s="2">
        <v>10</v>
      </c>
      <c r="M89" s="112">
        <f t="shared" si="21"/>
        <v>3000</v>
      </c>
      <c r="N89" s="96">
        <f t="shared" si="19"/>
        <v>270</v>
      </c>
      <c r="O89" s="91">
        <f t="shared" si="16"/>
        <v>300</v>
      </c>
      <c r="P89" s="92">
        <f t="shared" si="20"/>
        <v>3570</v>
      </c>
      <c r="Q89" s="45"/>
      <c r="R89" s="45"/>
      <c r="S89" s="45"/>
      <c r="T89" s="45"/>
      <c r="U89" s="14"/>
      <c r="V89" s="584"/>
    </row>
    <row r="90" spans="1:22" ht="31.75" customHeight="1">
      <c r="A90" s="113" t="s">
        <v>783</v>
      </c>
      <c r="B90" s="113" t="s">
        <v>691</v>
      </c>
      <c r="C90" s="98" t="s">
        <v>39</v>
      </c>
      <c r="D90" s="113" t="s">
        <v>696</v>
      </c>
      <c r="E90" s="98" t="s">
        <v>786</v>
      </c>
      <c r="F90" s="117" t="s">
        <v>787</v>
      </c>
      <c r="G90" s="113" t="s">
        <v>398</v>
      </c>
      <c r="H90" s="113" t="s">
        <v>398</v>
      </c>
      <c r="I90" s="113" t="s">
        <v>398</v>
      </c>
      <c r="J90" s="114" t="s">
        <v>398</v>
      </c>
      <c r="K90" s="91" t="s">
        <v>398</v>
      </c>
      <c r="L90" s="113" t="s">
        <v>398</v>
      </c>
      <c r="M90" s="92" t="s">
        <v>398</v>
      </c>
      <c r="N90" s="91" t="s">
        <v>398</v>
      </c>
      <c r="O90" s="91" t="s">
        <v>398</v>
      </c>
      <c r="P90" s="92" t="s">
        <v>398</v>
      </c>
      <c r="Q90" s="45"/>
      <c r="R90" s="45"/>
      <c r="S90" s="45"/>
      <c r="T90" s="45"/>
      <c r="U90" s="14"/>
      <c r="V90" s="584"/>
    </row>
    <row r="91" spans="1:22" ht="31.75" customHeight="1">
      <c r="A91" s="20" t="s">
        <v>783</v>
      </c>
      <c r="B91" s="20" t="s">
        <v>691</v>
      </c>
      <c r="C91" s="3" t="s">
        <v>39</v>
      </c>
      <c r="D91" s="20" t="s">
        <v>696</v>
      </c>
      <c r="E91" s="2" t="s">
        <v>788</v>
      </c>
      <c r="F91" s="118" t="s">
        <v>746</v>
      </c>
      <c r="G91" s="20" t="s">
        <v>330</v>
      </c>
      <c r="H91" s="20" t="s">
        <v>28</v>
      </c>
      <c r="I91" s="20" t="s">
        <v>42</v>
      </c>
      <c r="J91" s="20">
        <v>2</v>
      </c>
      <c r="K91" s="129">
        <v>500</v>
      </c>
      <c r="L91" s="2">
        <v>18</v>
      </c>
      <c r="M91" s="112">
        <f t="shared" si="21"/>
        <v>9000</v>
      </c>
      <c r="N91" s="96">
        <f t="shared" si="19"/>
        <v>810</v>
      </c>
      <c r="O91" s="91">
        <v>0</v>
      </c>
      <c r="P91" s="92">
        <f t="shared" ref="P91:P102" si="22">SUM(M91:O91)</f>
        <v>9810</v>
      </c>
      <c r="Q91" s="45"/>
      <c r="R91" s="45"/>
      <c r="S91" s="45"/>
      <c r="T91" s="45"/>
      <c r="U91" s="14"/>
      <c r="V91" s="584" t="s">
        <v>1376</v>
      </c>
    </row>
    <row r="92" spans="1:22" ht="31.75" customHeight="1">
      <c r="A92" s="20" t="s">
        <v>783</v>
      </c>
      <c r="B92" s="20" t="s">
        <v>691</v>
      </c>
      <c r="C92" s="3" t="s">
        <v>39</v>
      </c>
      <c r="D92" s="20" t="s">
        <v>696</v>
      </c>
      <c r="E92" s="2" t="s">
        <v>789</v>
      </c>
      <c r="F92" s="118" t="s">
        <v>746</v>
      </c>
      <c r="G92" s="20" t="s">
        <v>330</v>
      </c>
      <c r="H92" s="20" t="s">
        <v>28</v>
      </c>
      <c r="I92" s="2" t="s">
        <v>42</v>
      </c>
      <c r="J92" s="20">
        <v>2</v>
      </c>
      <c r="K92" s="96">
        <v>200</v>
      </c>
      <c r="L92" s="104">
        <v>12</v>
      </c>
      <c r="M92" s="112">
        <f t="shared" si="21"/>
        <v>2400</v>
      </c>
      <c r="N92" s="96">
        <f t="shared" si="19"/>
        <v>216</v>
      </c>
      <c r="O92" s="91">
        <v>0</v>
      </c>
      <c r="P92" s="92">
        <f>SUM(M92:O92)</f>
        <v>2616</v>
      </c>
      <c r="Q92" s="45"/>
      <c r="R92" s="45"/>
      <c r="S92" s="45"/>
      <c r="T92" s="45"/>
      <c r="U92" s="14"/>
      <c r="V92" s="584" t="s">
        <v>1376</v>
      </c>
    </row>
    <row r="93" spans="1:22" ht="31.75" customHeight="1">
      <c r="A93" s="20" t="s">
        <v>783</v>
      </c>
      <c r="B93" s="20" t="s">
        <v>691</v>
      </c>
      <c r="C93" s="2" t="s">
        <v>23</v>
      </c>
      <c r="D93" s="20" t="s">
        <v>696</v>
      </c>
      <c r="E93" s="2" t="s">
        <v>790</v>
      </c>
      <c r="F93" s="118" t="s">
        <v>746</v>
      </c>
      <c r="G93" s="20" t="s">
        <v>330</v>
      </c>
      <c r="H93" s="20" t="s">
        <v>28</v>
      </c>
      <c r="I93" s="20" t="s">
        <v>42</v>
      </c>
      <c r="J93" s="20">
        <v>2</v>
      </c>
      <c r="K93" s="129">
        <v>400</v>
      </c>
      <c r="L93" s="2">
        <v>1</v>
      </c>
      <c r="M93" s="112">
        <f t="shared" si="21"/>
        <v>400</v>
      </c>
      <c r="N93" s="96">
        <f t="shared" si="19"/>
        <v>36</v>
      </c>
      <c r="O93" s="91">
        <v>0</v>
      </c>
      <c r="P93" s="92">
        <f t="shared" si="22"/>
        <v>436</v>
      </c>
      <c r="Q93" s="45"/>
      <c r="R93" s="45"/>
      <c r="S93" s="45"/>
      <c r="T93" s="45"/>
      <c r="U93" s="14"/>
      <c r="V93" s="584" t="s">
        <v>1376</v>
      </c>
    </row>
    <row r="94" spans="1:22" ht="31.75" customHeight="1">
      <c r="A94" s="20" t="s">
        <v>783</v>
      </c>
      <c r="B94" s="20" t="s">
        <v>691</v>
      </c>
      <c r="C94" s="2" t="s">
        <v>23</v>
      </c>
      <c r="D94" s="20" t="s">
        <v>696</v>
      </c>
      <c r="E94" s="2" t="s">
        <v>791</v>
      </c>
      <c r="F94" s="118" t="s">
        <v>746</v>
      </c>
      <c r="G94" s="20" t="s">
        <v>330</v>
      </c>
      <c r="H94" s="20" t="s">
        <v>28</v>
      </c>
      <c r="I94" s="2" t="s">
        <v>42</v>
      </c>
      <c r="J94" s="20">
        <v>2</v>
      </c>
      <c r="K94" s="96">
        <v>400</v>
      </c>
      <c r="L94" s="20">
        <v>1</v>
      </c>
      <c r="M94" s="112">
        <f t="shared" si="21"/>
        <v>400</v>
      </c>
      <c r="N94" s="96">
        <f t="shared" si="19"/>
        <v>36</v>
      </c>
      <c r="O94" s="91">
        <v>0</v>
      </c>
      <c r="P94" s="92">
        <f t="shared" si="22"/>
        <v>436</v>
      </c>
      <c r="Q94" s="45"/>
      <c r="R94" s="45"/>
      <c r="S94" s="45"/>
      <c r="T94" s="45"/>
      <c r="U94" s="14"/>
      <c r="V94" s="584" t="s">
        <v>1376</v>
      </c>
    </row>
    <row r="95" spans="1:22" ht="31.75" customHeight="1">
      <c r="A95" s="20" t="s">
        <v>783</v>
      </c>
      <c r="B95" s="20" t="s">
        <v>691</v>
      </c>
      <c r="C95" s="3" t="s">
        <v>39</v>
      </c>
      <c r="D95" s="20" t="s">
        <v>696</v>
      </c>
      <c r="E95" s="2" t="s">
        <v>792</v>
      </c>
      <c r="F95" s="20" t="s">
        <v>774</v>
      </c>
      <c r="G95" s="20" t="s">
        <v>330</v>
      </c>
      <c r="H95" s="20" t="s">
        <v>28</v>
      </c>
      <c r="I95" s="2" t="s">
        <v>42</v>
      </c>
      <c r="J95" s="20">
        <v>1</v>
      </c>
      <c r="K95" s="96">
        <v>50</v>
      </c>
      <c r="L95" s="20">
        <v>200</v>
      </c>
      <c r="M95" s="112">
        <f t="shared" si="21"/>
        <v>10000</v>
      </c>
      <c r="N95" s="96">
        <f>M95*0.09</f>
        <v>900</v>
      </c>
      <c r="O95" s="91">
        <f>M95*0.1</f>
        <v>1000</v>
      </c>
      <c r="P95" s="92">
        <f>SUM(M95:O95)</f>
        <v>11900</v>
      </c>
      <c r="Q95" s="45"/>
      <c r="R95" s="45"/>
      <c r="S95" s="45"/>
      <c r="T95" s="45"/>
      <c r="U95" s="14"/>
      <c r="V95" s="584"/>
    </row>
    <row r="96" spans="1:22" ht="31.75" customHeight="1">
      <c r="A96" s="2" t="s">
        <v>793</v>
      </c>
      <c r="B96" s="20" t="s">
        <v>691</v>
      </c>
      <c r="C96" s="3" t="s">
        <v>39</v>
      </c>
      <c r="D96" s="20" t="s">
        <v>696</v>
      </c>
      <c r="E96" s="2" t="s">
        <v>794</v>
      </c>
      <c r="F96" s="118" t="s">
        <v>755</v>
      </c>
      <c r="G96" s="2" t="s">
        <v>330</v>
      </c>
      <c r="H96" s="20" t="s">
        <v>28</v>
      </c>
      <c r="I96" s="2" t="s">
        <v>42</v>
      </c>
      <c r="J96" s="20">
        <v>2</v>
      </c>
      <c r="K96" s="150">
        <v>60</v>
      </c>
      <c r="L96" s="2">
        <v>40</v>
      </c>
      <c r="M96" s="150">
        <f>SUM(K96*L96)</f>
        <v>2400</v>
      </c>
      <c r="N96" s="96">
        <f t="shared" si="19"/>
        <v>216</v>
      </c>
      <c r="O96" s="91">
        <f t="shared" ref="O96:O102" si="23">M96*0.1</f>
        <v>240</v>
      </c>
      <c r="P96" s="92">
        <f t="shared" si="22"/>
        <v>2856</v>
      </c>
      <c r="Q96" s="45"/>
      <c r="R96" s="45"/>
      <c r="S96" s="45"/>
      <c r="T96" s="45"/>
      <c r="U96" s="14"/>
      <c r="V96" s="584"/>
    </row>
    <row r="97" spans="1:22" ht="31.75" customHeight="1">
      <c r="A97" s="2" t="s">
        <v>793</v>
      </c>
      <c r="B97" s="20" t="s">
        <v>691</v>
      </c>
      <c r="C97" s="3" t="s">
        <v>39</v>
      </c>
      <c r="D97" s="20" t="s">
        <v>696</v>
      </c>
      <c r="E97" s="2" t="s">
        <v>795</v>
      </c>
      <c r="F97" s="118" t="s">
        <v>755</v>
      </c>
      <c r="G97" s="2" t="s">
        <v>330</v>
      </c>
      <c r="H97" s="20" t="s">
        <v>28</v>
      </c>
      <c r="I97" s="2" t="s">
        <v>42</v>
      </c>
      <c r="J97" s="20">
        <v>2</v>
      </c>
      <c r="K97" s="150">
        <v>45</v>
      </c>
      <c r="L97" s="2">
        <v>40</v>
      </c>
      <c r="M97" s="150">
        <f t="shared" ref="M97:M102" si="24">SUM(K97*L97)</f>
        <v>1800</v>
      </c>
      <c r="N97" s="96">
        <f t="shared" si="19"/>
        <v>162</v>
      </c>
      <c r="O97" s="91">
        <f t="shared" si="23"/>
        <v>180</v>
      </c>
      <c r="P97" s="92">
        <f t="shared" si="22"/>
        <v>2142</v>
      </c>
      <c r="Q97" s="45"/>
      <c r="R97" s="45"/>
      <c r="S97" s="45"/>
      <c r="T97" s="45"/>
      <c r="U97" s="14"/>
      <c r="V97" s="584"/>
    </row>
    <row r="98" spans="1:22" ht="31.75" customHeight="1">
      <c r="A98" s="2" t="s">
        <v>793</v>
      </c>
      <c r="B98" s="20" t="s">
        <v>691</v>
      </c>
      <c r="C98" s="3" t="s">
        <v>39</v>
      </c>
      <c r="D98" s="20" t="s">
        <v>696</v>
      </c>
      <c r="E98" s="2" t="s">
        <v>796</v>
      </c>
      <c r="F98" s="118" t="s">
        <v>755</v>
      </c>
      <c r="G98" s="2" t="s">
        <v>330</v>
      </c>
      <c r="H98" s="20" t="s">
        <v>28</v>
      </c>
      <c r="I98" s="2" t="s">
        <v>42</v>
      </c>
      <c r="J98" s="20">
        <v>2</v>
      </c>
      <c r="K98" s="150">
        <v>60</v>
      </c>
      <c r="L98" s="2">
        <v>32</v>
      </c>
      <c r="M98" s="150">
        <f t="shared" si="24"/>
        <v>1920</v>
      </c>
      <c r="N98" s="96">
        <f t="shared" si="19"/>
        <v>172.79999999999998</v>
      </c>
      <c r="O98" s="91">
        <f t="shared" si="23"/>
        <v>192</v>
      </c>
      <c r="P98" s="92">
        <f t="shared" si="22"/>
        <v>2284.8000000000002</v>
      </c>
      <c r="Q98" s="45"/>
      <c r="R98" s="45"/>
      <c r="S98" s="45"/>
      <c r="T98" s="45"/>
      <c r="U98" s="14"/>
      <c r="V98" s="584"/>
    </row>
    <row r="99" spans="1:22" ht="31.75" customHeight="1">
      <c r="A99" s="2" t="s">
        <v>793</v>
      </c>
      <c r="B99" s="20" t="s">
        <v>691</v>
      </c>
      <c r="C99" s="3" t="s">
        <v>39</v>
      </c>
      <c r="D99" s="20" t="s">
        <v>696</v>
      </c>
      <c r="E99" s="2" t="s">
        <v>797</v>
      </c>
      <c r="F99" s="118" t="s">
        <v>755</v>
      </c>
      <c r="G99" s="2" t="s">
        <v>330</v>
      </c>
      <c r="H99" s="20" t="s">
        <v>28</v>
      </c>
      <c r="I99" s="2" t="s">
        <v>42</v>
      </c>
      <c r="J99" s="20">
        <v>2</v>
      </c>
      <c r="K99" s="150">
        <v>25</v>
      </c>
      <c r="L99" s="2">
        <v>40</v>
      </c>
      <c r="M99" s="150">
        <f t="shared" si="24"/>
        <v>1000</v>
      </c>
      <c r="N99" s="96">
        <f t="shared" si="19"/>
        <v>90</v>
      </c>
      <c r="O99" s="91">
        <f t="shared" si="23"/>
        <v>100</v>
      </c>
      <c r="P99" s="92">
        <f t="shared" si="22"/>
        <v>1190</v>
      </c>
      <c r="Q99" s="45"/>
      <c r="R99" s="45"/>
      <c r="S99" s="45"/>
      <c r="T99" s="45"/>
      <c r="U99" s="14"/>
      <c r="V99" s="584"/>
    </row>
    <row r="100" spans="1:22" ht="31.75" customHeight="1">
      <c r="A100" s="2" t="s">
        <v>793</v>
      </c>
      <c r="B100" s="20" t="s">
        <v>691</v>
      </c>
      <c r="C100" s="3" t="s">
        <v>39</v>
      </c>
      <c r="D100" s="20" t="s">
        <v>696</v>
      </c>
      <c r="E100" s="2" t="s">
        <v>798</v>
      </c>
      <c r="F100" s="118" t="s">
        <v>755</v>
      </c>
      <c r="G100" s="2" t="s">
        <v>330</v>
      </c>
      <c r="H100" s="20" t="s">
        <v>28</v>
      </c>
      <c r="I100" s="2" t="s">
        <v>42</v>
      </c>
      <c r="J100" s="20">
        <v>2</v>
      </c>
      <c r="K100" s="150">
        <v>80</v>
      </c>
      <c r="L100" s="2">
        <v>5</v>
      </c>
      <c r="M100" s="150">
        <f t="shared" si="24"/>
        <v>400</v>
      </c>
      <c r="N100" s="96">
        <f t="shared" si="19"/>
        <v>36</v>
      </c>
      <c r="O100" s="91">
        <f t="shared" si="23"/>
        <v>40</v>
      </c>
      <c r="P100" s="92">
        <f t="shared" si="22"/>
        <v>476</v>
      </c>
      <c r="Q100" s="45"/>
      <c r="R100" s="45"/>
      <c r="S100" s="45"/>
      <c r="T100" s="45"/>
      <c r="U100" s="14"/>
      <c r="V100" s="584"/>
    </row>
    <row r="101" spans="1:22" ht="31.75" customHeight="1">
      <c r="A101" s="2" t="s">
        <v>793</v>
      </c>
      <c r="B101" s="20" t="s">
        <v>691</v>
      </c>
      <c r="C101" s="3" t="s">
        <v>39</v>
      </c>
      <c r="D101" s="20" t="s">
        <v>696</v>
      </c>
      <c r="E101" s="2" t="s">
        <v>799</v>
      </c>
      <c r="F101" s="118" t="s">
        <v>755</v>
      </c>
      <c r="G101" s="2" t="s">
        <v>330</v>
      </c>
      <c r="H101" s="20" t="s">
        <v>28</v>
      </c>
      <c r="I101" s="2" t="s">
        <v>42</v>
      </c>
      <c r="J101" s="20">
        <v>2</v>
      </c>
      <c r="K101" s="150">
        <v>27.5</v>
      </c>
      <c r="L101" s="2">
        <v>5</v>
      </c>
      <c r="M101" s="150">
        <f t="shared" si="24"/>
        <v>137.5</v>
      </c>
      <c r="N101" s="96">
        <f t="shared" si="19"/>
        <v>12.375</v>
      </c>
      <c r="O101" s="91">
        <f t="shared" si="23"/>
        <v>13.75</v>
      </c>
      <c r="P101" s="92">
        <f t="shared" si="22"/>
        <v>163.625</v>
      </c>
      <c r="Q101" s="45"/>
      <c r="R101" s="45"/>
      <c r="S101" s="45"/>
      <c r="T101" s="45"/>
      <c r="U101" s="14"/>
      <c r="V101" s="584"/>
    </row>
    <row r="102" spans="1:22" ht="31.75" customHeight="1">
      <c r="A102" s="2" t="s">
        <v>793</v>
      </c>
      <c r="B102" s="20" t="s">
        <v>691</v>
      </c>
      <c r="C102" s="2" t="s">
        <v>23</v>
      </c>
      <c r="D102" s="20" t="s">
        <v>696</v>
      </c>
      <c r="E102" s="2" t="s">
        <v>800</v>
      </c>
      <c r="F102" s="118" t="s">
        <v>746</v>
      </c>
      <c r="G102" s="2" t="s">
        <v>330</v>
      </c>
      <c r="H102" s="20" t="s">
        <v>28</v>
      </c>
      <c r="I102" s="2" t="s">
        <v>42</v>
      </c>
      <c r="J102" s="20">
        <v>2</v>
      </c>
      <c r="K102" s="150">
        <v>12</v>
      </c>
      <c r="L102" s="2">
        <v>32</v>
      </c>
      <c r="M102" s="150">
        <f t="shared" si="24"/>
        <v>384</v>
      </c>
      <c r="N102" s="96">
        <f>M102*0.09</f>
        <v>34.56</v>
      </c>
      <c r="O102" s="91">
        <f t="shared" si="23"/>
        <v>38.400000000000006</v>
      </c>
      <c r="P102" s="92">
        <f t="shared" si="22"/>
        <v>456.96000000000004</v>
      </c>
      <c r="Q102" s="45"/>
      <c r="R102" s="45"/>
      <c r="S102" s="27"/>
      <c r="T102" s="27"/>
      <c r="U102" s="24"/>
      <c r="V102" s="584"/>
    </row>
    <row r="103" spans="1:22" ht="39.5" customHeight="1">
      <c r="A103" s="20" t="s">
        <v>801</v>
      </c>
      <c r="B103" s="2" t="s">
        <v>691</v>
      </c>
      <c r="C103" s="2" t="s">
        <v>23</v>
      </c>
      <c r="D103" s="20" t="s">
        <v>83</v>
      </c>
      <c r="E103" s="20" t="s">
        <v>802</v>
      </c>
      <c r="F103" s="95" t="s">
        <v>803</v>
      </c>
      <c r="G103" s="20" t="s">
        <v>330</v>
      </c>
      <c r="H103" s="20" t="s">
        <v>145</v>
      </c>
      <c r="I103" s="20" t="s">
        <v>33</v>
      </c>
      <c r="J103" s="2">
        <v>5</v>
      </c>
      <c r="K103" s="96">
        <v>200</v>
      </c>
      <c r="L103" s="20">
        <v>36</v>
      </c>
      <c r="M103" s="96">
        <f t="shared" ref="M103:M111" si="25">SUM(K103*L103)</f>
        <v>7200</v>
      </c>
      <c r="N103" s="96">
        <f>SUM(M103*0.09)</f>
        <v>648</v>
      </c>
      <c r="O103" s="91">
        <f>M103*0.1</f>
        <v>720</v>
      </c>
      <c r="P103" s="92">
        <f>SUM(M103:O103)</f>
        <v>8568</v>
      </c>
      <c r="Q103" s="45"/>
      <c r="R103" s="45"/>
      <c r="S103" s="27"/>
      <c r="T103" s="27"/>
      <c r="U103" s="24"/>
      <c r="V103" s="584"/>
    </row>
    <row r="104" spans="1:22" ht="31.75" customHeight="1">
      <c r="A104" s="151" t="s">
        <v>801</v>
      </c>
      <c r="B104" s="152" t="s">
        <v>691</v>
      </c>
      <c r="C104" s="3" t="s">
        <v>39</v>
      </c>
      <c r="D104" s="20" t="s">
        <v>696</v>
      </c>
      <c r="E104" s="152" t="s">
        <v>804</v>
      </c>
      <c r="F104" s="118" t="s">
        <v>755</v>
      </c>
      <c r="G104" s="151" t="s">
        <v>330</v>
      </c>
      <c r="H104" s="151" t="s">
        <v>145</v>
      </c>
      <c r="I104" s="151" t="s">
        <v>42</v>
      </c>
      <c r="J104" s="2">
        <v>5</v>
      </c>
      <c r="K104" s="153">
        <v>100</v>
      </c>
      <c r="L104" s="151">
        <v>36</v>
      </c>
      <c r="M104" s="153">
        <f t="shared" si="25"/>
        <v>3600</v>
      </c>
      <c r="N104" s="153">
        <f>SUM(M104*0.09)</f>
        <v>324</v>
      </c>
      <c r="O104" s="91">
        <f>M104*0.1</f>
        <v>360</v>
      </c>
      <c r="P104" s="154">
        <f>SUM(M104:O104)</f>
        <v>4284</v>
      </c>
      <c r="Q104" s="440"/>
      <c r="R104" s="440"/>
      <c r="S104" s="155"/>
      <c r="T104" s="155"/>
      <c r="U104" s="156"/>
      <c r="V104" s="585"/>
    </row>
    <row r="105" spans="1:22" s="37" customFormat="1" ht="31.75" customHeight="1">
      <c r="A105" s="20" t="s">
        <v>801</v>
      </c>
      <c r="B105" s="2" t="s">
        <v>691</v>
      </c>
      <c r="C105" s="2" t="s">
        <v>23</v>
      </c>
      <c r="D105" s="20" t="s">
        <v>696</v>
      </c>
      <c r="E105" s="2" t="s">
        <v>805</v>
      </c>
      <c r="F105" s="95" t="s">
        <v>806</v>
      </c>
      <c r="G105" s="20" t="s">
        <v>330</v>
      </c>
      <c r="H105" s="20" t="s">
        <v>145</v>
      </c>
      <c r="I105" s="20" t="s">
        <v>807</v>
      </c>
      <c r="J105" s="2">
        <v>1</v>
      </c>
      <c r="K105" s="96">
        <v>100</v>
      </c>
      <c r="L105" s="20">
        <v>1</v>
      </c>
      <c r="M105" s="96">
        <f t="shared" si="25"/>
        <v>100</v>
      </c>
      <c r="N105" s="96">
        <f>SUM(M105*0.09)</f>
        <v>9</v>
      </c>
      <c r="O105" s="91">
        <v>0</v>
      </c>
      <c r="P105" s="92">
        <f>SUM(M105:O105)</f>
        <v>109</v>
      </c>
      <c r="Q105" s="45"/>
      <c r="R105" s="45"/>
      <c r="S105" s="45"/>
      <c r="T105" s="45"/>
      <c r="U105" s="14"/>
      <c r="V105" s="586"/>
    </row>
    <row r="106" spans="1:22" s="37" customFormat="1" ht="31.75" customHeight="1">
      <c r="A106" s="20" t="s">
        <v>801</v>
      </c>
      <c r="B106" s="20" t="s">
        <v>691</v>
      </c>
      <c r="C106" s="3" t="s">
        <v>39</v>
      </c>
      <c r="D106" s="20" t="s">
        <v>696</v>
      </c>
      <c r="E106" s="2" t="s">
        <v>808</v>
      </c>
      <c r="F106" s="118" t="s">
        <v>755</v>
      </c>
      <c r="G106" s="2" t="s">
        <v>330</v>
      </c>
      <c r="H106" s="20" t="s">
        <v>28</v>
      </c>
      <c r="I106" s="2" t="s">
        <v>42</v>
      </c>
      <c r="J106" s="20">
        <v>2</v>
      </c>
      <c r="K106" s="150">
        <v>60</v>
      </c>
      <c r="L106" s="2">
        <v>40</v>
      </c>
      <c r="M106" s="150">
        <f t="shared" si="25"/>
        <v>2400</v>
      </c>
      <c r="N106" s="96">
        <f t="shared" ref="N106:N111" si="26">M106*0.09</f>
        <v>216</v>
      </c>
      <c r="O106" s="91">
        <f t="shared" ref="O106:O111" si="27">M106*0.1</f>
        <v>240</v>
      </c>
      <c r="P106" s="92">
        <f t="shared" ref="P106:P113" si="28">SUM(M106:O106)</f>
        <v>2856</v>
      </c>
      <c r="Q106" s="45"/>
      <c r="R106" s="45"/>
      <c r="S106" s="45"/>
      <c r="T106" s="45"/>
      <c r="U106" s="14"/>
      <c r="V106" s="586"/>
    </row>
    <row r="107" spans="1:22" s="37" customFormat="1" ht="31.75" customHeight="1">
      <c r="A107" s="20" t="s">
        <v>801</v>
      </c>
      <c r="B107" s="20" t="s">
        <v>691</v>
      </c>
      <c r="C107" s="3" t="s">
        <v>39</v>
      </c>
      <c r="D107" s="20" t="s">
        <v>696</v>
      </c>
      <c r="E107" s="2" t="s">
        <v>809</v>
      </c>
      <c r="F107" s="118" t="s">
        <v>755</v>
      </c>
      <c r="G107" s="2" t="s">
        <v>330</v>
      </c>
      <c r="H107" s="20" t="s">
        <v>28</v>
      </c>
      <c r="I107" s="2" t="s">
        <v>42</v>
      </c>
      <c r="J107" s="20">
        <v>2</v>
      </c>
      <c r="K107" s="150">
        <v>45</v>
      </c>
      <c r="L107" s="2">
        <v>40</v>
      </c>
      <c r="M107" s="150">
        <f t="shared" si="25"/>
        <v>1800</v>
      </c>
      <c r="N107" s="96">
        <f t="shared" si="26"/>
        <v>162</v>
      </c>
      <c r="O107" s="91">
        <f t="shared" si="27"/>
        <v>180</v>
      </c>
      <c r="P107" s="92">
        <f t="shared" si="28"/>
        <v>2142</v>
      </c>
      <c r="Q107" s="45"/>
      <c r="R107" s="45"/>
      <c r="S107" s="45"/>
      <c r="T107" s="45"/>
      <c r="U107" s="14"/>
      <c r="V107" s="586"/>
    </row>
    <row r="108" spans="1:22" s="37" customFormat="1" ht="31.75" customHeight="1">
      <c r="A108" s="20" t="s">
        <v>801</v>
      </c>
      <c r="B108" s="20" t="s">
        <v>691</v>
      </c>
      <c r="C108" s="3" t="s">
        <v>39</v>
      </c>
      <c r="D108" s="20" t="s">
        <v>696</v>
      </c>
      <c r="E108" s="2" t="s">
        <v>810</v>
      </c>
      <c r="F108" s="118" t="s">
        <v>755</v>
      </c>
      <c r="G108" s="2" t="s">
        <v>330</v>
      </c>
      <c r="H108" s="20" t="s">
        <v>28</v>
      </c>
      <c r="I108" s="2" t="s">
        <v>42</v>
      </c>
      <c r="J108" s="20">
        <v>2</v>
      </c>
      <c r="K108" s="150">
        <v>60</v>
      </c>
      <c r="L108" s="2">
        <v>32</v>
      </c>
      <c r="M108" s="150">
        <f t="shared" si="25"/>
        <v>1920</v>
      </c>
      <c r="N108" s="96">
        <f t="shared" si="26"/>
        <v>172.79999999999998</v>
      </c>
      <c r="O108" s="91">
        <f t="shared" si="27"/>
        <v>192</v>
      </c>
      <c r="P108" s="92">
        <f t="shared" si="28"/>
        <v>2284.8000000000002</v>
      </c>
      <c r="Q108" s="45"/>
      <c r="R108" s="45"/>
      <c r="S108" s="45"/>
      <c r="T108" s="45"/>
      <c r="U108" s="14"/>
      <c r="V108" s="586"/>
    </row>
    <row r="109" spans="1:22" s="37" customFormat="1" ht="31.75" customHeight="1">
      <c r="A109" s="2" t="s">
        <v>793</v>
      </c>
      <c r="B109" s="20" t="s">
        <v>691</v>
      </c>
      <c r="C109" s="3" t="s">
        <v>39</v>
      </c>
      <c r="D109" s="20" t="s">
        <v>696</v>
      </c>
      <c r="E109" s="2" t="s">
        <v>811</v>
      </c>
      <c r="F109" s="118" t="s">
        <v>755</v>
      </c>
      <c r="G109" s="2" t="s">
        <v>330</v>
      </c>
      <c r="H109" s="20" t="s">
        <v>28</v>
      </c>
      <c r="I109" s="2" t="s">
        <v>42</v>
      </c>
      <c r="J109" s="20">
        <v>2</v>
      </c>
      <c r="K109" s="150">
        <v>25</v>
      </c>
      <c r="L109" s="2">
        <v>40</v>
      </c>
      <c r="M109" s="150">
        <f t="shared" si="25"/>
        <v>1000</v>
      </c>
      <c r="N109" s="96">
        <f t="shared" si="26"/>
        <v>90</v>
      </c>
      <c r="O109" s="91">
        <f t="shared" si="27"/>
        <v>100</v>
      </c>
      <c r="P109" s="92">
        <f t="shared" si="28"/>
        <v>1190</v>
      </c>
      <c r="Q109" s="45"/>
      <c r="R109" s="45"/>
      <c r="S109" s="45"/>
      <c r="T109" s="45"/>
      <c r="U109" s="14"/>
      <c r="V109" s="586"/>
    </row>
    <row r="110" spans="1:22" s="37" customFormat="1" ht="31.75" customHeight="1">
      <c r="A110" s="20" t="s">
        <v>801</v>
      </c>
      <c r="B110" s="20" t="s">
        <v>691</v>
      </c>
      <c r="C110" s="3" t="s">
        <v>39</v>
      </c>
      <c r="D110" s="20" t="s">
        <v>696</v>
      </c>
      <c r="E110" s="2" t="s">
        <v>812</v>
      </c>
      <c r="F110" s="118" t="s">
        <v>755</v>
      </c>
      <c r="G110" s="2" t="s">
        <v>330</v>
      </c>
      <c r="H110" s="20" t="s">
        <v>28</v>
      </c>
      <c r="I110" s="2" t="s">
        <v>42</v>
      </c>
      <c r="J110" s="20">
        <v>2</v>
      </c>
      <c r="K110" s="150">
        <v>80</v>
      </c>
      <c r="L110" s="2">
        <v>5</v>
      </c>
      <c r="M110" s="150">
        <f t="shared" si="25"/>
        <v>400</v>
      </c>
      <c r="N110" s="96">
        <f t="shared" si="26"/>
        <v>36</v>
      </c>
      <c r="O110" s="91">
        <f t="shared" si="27"/>
        <v>40</v>
      </c>
      <c r="P110" s="92">
        <f t="shared" si="28"/>
        <v>476</v>
      </c>
      <c r="Q110" s="45"/>
      <c r="R110" s="45"/>
      <c r="S110" s="45"/>
      <c r="T110" s="45"/>
      <c r="U110" s="14"/>
      <c r="V110" s="586"/>
    </row>
    <row r="111" spans="1:22" s="37" customFormat="1" ht="31.75" customHeight="1">
      <c r="A111" s="20" t="s">
        <v>801</v>
      </c>
      <c r="B111" s="20" t="s">
        <v>691</v>
      </c>
      <c r="C111" s="3" t="s">
        <v>39</v>
      </c>
      <c r="D111" s="20" t="s">
        <v>696</v>
      </c>
      <c r="E111" s="2" t="s">
        <v>813</v>
      </c>
      <c r="F111" s="118" t="s">
        <v>755</v>
      </c>
      <c r="G111" s="2" t="s">
        <v>330</v>
      </c>
      <c r="H111" s="20" t="s">
        <v>28</v>
      </c>
      <c r="I111" s="2" t="s">
        <v>42</v>
      </c>
      <c r="J111" s="20">
        <v>2</v>
      </c>
      <c r="K111" s="150">
        <v>27.5</v>
      </c>
      <c r="L111" s="2">
        <v>5</v>
      </c>
      <c r="M111" s="150">
        <f t="shared" si="25"/>
        <v>137.5</v>
      </c>
      <c r="N111" s="96">
        <f t="shared" si="26"/>
        <v>12.375</v>
      </c>
      <c r="O111" s="91">
        <f t="shared" si="27"/>
        <v>13.75</v>
      </c>
      <c r="P111" s="92">
        <f t="shared" si="28"/>
        <v>163.625</v>
      </c>
      <c r="Q111" s="45"/>
      <c r="R111" s="45"/>
      <c r="S111" s="45"/>
      <c r="T111" s="45"/>
      <c r="U111" s="14"/>
      <c r="V111" s="586"/>
    </row>
    <row r="112" spans="1:22" s="37" customFormat="1" ht="31.75" customHeight="1">
      <c r="A112" s="113" t="s">
        <v>814</v>
      </c>
      <c r="B112" s="114" t="s">
        <v>691</v>
      </c>
      <c r="C112" s="98" t="s">
        <v>39</v>
      </c>
      <c r="D112" s="113" t="s">
        <v>696</v>
      </c>
      <c r="E112" s="114" t="s">
        <v>815</v>
      </c>
      <c r="F112" s="117" t="s">
        <v>398</v>
      </c>
      <c r="G112" s="113" t="s">
        <v>398</v>
      </c>
      <c r="H112" s="113" t="s">
        <v>398</v>
      </c>
      <c r="I112" s="113" t="s">
        <v>398</v>
      </c>
      <c r="J112" s="113"/>
      <c r="K112" s="91"/>
      <c r="L112" s="114"/>
      <c r="M112" s="115"/>
      <c r="N112" s="157"/>
      <c r="O112" s="91"/>
      <c r="P112" s="92">
        <f t="shared" si="28"/>
        <v>0</v>
      </c>
      <c r="Q112" s="45"/>
      <c r="R112" s="45"/>
      <c r="S112" s="45"/>
      <c r="T112" s="45"/>
      <c r="U112" s="14"/>
      <c r="V112" s="586"/>
    </row>
    <row r="113" spans="1:22" s="37" customFormat="1" ht="31.75" customHeight="1">
      <c r="A113" s="113" t="s">
        <v>814</v>
      </c>
      <c r="B113" s="114" t="s">
        <v>691</v>
      </c>
      <c r="C113" s="98" t="s">
        <v>39</v>
      </c>
      <c r="D113" s="113" t="s">
        <v>696</v>
      </c>
      <c r="E113" s="114" t="s">
        <v>815</v>
      </c>
      <c r="F113" s="117" t="s">
        <v>398</v>
      </c>
      <c r="G113" s="113" t="s">
        <v>398</v>
      </c>
      <c r="H113" s="113" t="s">
        <v>398</v>
      </c>
      <c r="I113" s="113" t="s">
        <v>398</v>
      </c>
      <c r="J113" s="113"/>
      <c r="K113" s="91"/>
      <c r="L113" s="114"/>
      <c r="M113" s="115"/>
      <c r="N113" s="157"/>
      <c r="O113" s="91"/>
      <c r="P113" s="92">
        <f t="shared" si="28"/>
        <v>0</v>
      </c>
      <c r="Q113" s="45"/>
      <c r="R113" s="45"/>
      <c r="S113" s="45"/>
      <c r="T113" s="45"/>
      <c r="U113" s="14"/>
      <c r="V113" s="586"/>
    </row>
    <row r="114" spans="1:22" ht="17">
      <c r="A114" s="20" t="s">
        <v>819</v>
      </c>
      <c r="B114" s="2" t="s">
        <v>820</v>
      </c>
      <c r="C114" s="2" t="s">
        <v>39</v>
      </c>
      <c r="D114" s="20" t="s">
        <v>696</v>
      </c>
      <c r="E114" s="20" t="s">
        <v>821</v>
      </c>
      <c r="F114" s="20" t="s">
        <v>822</v>
      </c>
      <c r="G114" s="118" t="s">
        <v>747</v>
      </c>
      <c r="H114" s="118" t="s">
        <v>28</v>
      </c>
      <c r="I114" s="118" t="s">
        <v>42</v>
      </c>
      <c r="J114" s="121">
        <v>2</v>
      </c>
      <c r="K114" s="129">
        <v>15</v>
      </c>
      <c r="L114" s="2">
        <v>40</v>
      </c>
      <c r="M114" s="112">
        <v>640</v>
      </c>
      <c r="N114" s="96">
        <v>57.599999999999994</v>
      </c>
      <c r="O114" s="91">
        <v>0</v>
      </c>
      <c r="P114" s="92">
        <f t="shared" ref="P114:P127" si="29">SUM(M114:O114)</f>
        <v>697.6</v>
      </c>
      <c r="Q114" s="45"/>
      <c r="R114" s="45"/>
      <c r="S114" s="45"/>
      <c r="T114" s="45"/>
      <c r="U114" s="14"/>
      <c r="V114" s="584" t="s">
        <v>1376</v>
      </c>
    </row>
    <row r="115" spans="1:22" ht="17">
      <c r="A115" s="20" t="s">
        <v>819</v>
      </c>
      <c r="B115" s="2" t="s">
        <v>820</v>
      </c>
      <c r="C115" s="2" t="s">
        <v>39</v>
      </c>
      <c r="D115" s="20" t="s">
        <v>696</v>
      </c>
      <c r="E115" s="20" t="s">
        <v>823</v>
      </c>
      <c r="F115" s="20" t="s">
        <v>822</v>
      </c>
      <c r="G115" s="118" t="s">
        <v>747</v>
      </c>
      <c r="H115" s="118" t="s">
        <v>28</v>
      </c>
      <c r="I115" s="118" t="s">
        <v>42</v>
      </c>
      <c r="J115" s="121">
        <v>3</v>
      </c>
      <c r="K115" s="129">
        <v>40</v>
      </c>
      <c r="L115" s="2">
        <v>40</v>
      </c>
      <c r="M115" s="112">
        <v>1640</v>
      </c>
      <c r="N115" s="96">
        <v>147.6</v>
      </c>
      <c r="O115" s="91">
        <v>0</v>
      </c>
      <c r="P115" s="92">
        <f t="shared" si="29"/>
        <v>1787.6</v>
      </c>
      <c r="Q115" s="45"/>
      <c r="R115" s="45"/>
      <c r="S115" s="45"/>
      <c r="T115" s="45"/>
      <c r="U115" s="14"/>
      <c r="V115" s="584" t="s">
        <v>1376</v>
      </c>
    </row>
    <row r="116" spans="1:22" ht="17">
      <c r="A116" s="20" t="s">
        <v>824</v>
      </c>
      <c r="B116" s="2" t="s">
        <v>820</v>
      </c>
      <c r="C116" s="2" t="s">
        <v>39</v>
      </c>
      <c r="D116" s="20" t="s">
        <v>696</v>
      </c>
      <c r="E116" s="20" t="s">
        <v>825</v>
      </c>
      <c r="F116" s="20" t="s">
        <v>822</v>
      </c>
      <c r="G116" s="118" t="s">
        <v>747</v>
      </c>
      <c r="H116" s="118" t="s">
        <v>28</v>
      </c>
      <c r="I116" s="118" t="s">
        <v>42</v>
      </c>
      <c r="J116" s="121">
        <v>5</v>
      </c>
      <c r="K116" s="129">
        <v>1500</v>
      </c>
      <c r="L116" s="2">
        <v>10</v>
      </c>
      <c r="M116" s="112">
        <v>15010</v>
      </c>
      <c r="N116" s="96">
        <v>1350.8999999999999</v>
      </c>
      <c r="O116" s="91">
        <v>0</v>
      </c>
      <c r="P116" s="92">
        <f t="shared" si="29"/>
        <v>16360.9</v>
      </c>
      <c r="Q116" s="45"/>
      <c r="R116" s="45"/>
      <c r="S116" s="45"/>
      <c r="T116" s="45"/>
      <c r="U116" s="14"/>
      <c r="V116" s="584" t="s">
        <v>1376</v>
      </c>
    </row>
    <row r="117" spans="1:22" ht="17">
      <c r="A117" s="20" t="s">
        <v>824</v>
      </c>
      <c r="B117" s="2" t="s">
        <v>820</v>
      </c>
      <c r="C117" s="2" t="s">
        <v>39</v>
      </c>
      <c r="D117" s="20" t="s">
        <v>696</v>
      </c>
      <c r="E117" s="20" t="s">
        <v>826</v>
      </c>
      <c r="F117" s="20" t="s">
        <v>822</v>
      </c>
      <c r="G117" s="118" t="s">
        <v>747</v>
      </c>
      <c r="H117" s="118" t="s">
        <v>28</v>
      </c>
      <c r="I117" s="118" t="s">
        <v>42</v>
      </c>
      <c r="J117" s="121">
        <v>5</v>
      </c>
      <c r="K117" s="129">
        <v>900</v>
      </c>
      <c r="L117" s="2">
        <v>8</v>
      </c>
      <c r="M117" s="112">
        <v>7208</v>
      </c>
      <c r="N117" s="96">
        <v>648.72</v>
      </c>
      <c r="O117" s="91">
        <v>0</v>
      </c>
      <c r="P117" s="92">
        <f t="shared" si="29"/>
        <v>7856.72</v>
      </c>
      <c r="Q117" s="45"/>
      <c r="R117" s="45"/>
      <c r="S117" s="45"/>
      <c r="T117" s="45"/>
      <c r="U117" s="14"/>
      <c r="V117" s="584" t="s">
        <v>1376</v>
      </c>
    </row>
    <row r="118" spans="1:22" ht="17">
      <c r="A118" s="20" t="s">
        <v>830</v>
      </c>
      <c r="B118" s="2" t="s">
        <v>820</v>
      </c>
      <c r="C118" s="2" t="s">
        <v>39</v>
      </c>
      <c r="D118" s="20" t="s">
        <v>696</v>
      </c>
      <c r="E118" s="20" t="s">
        <v>831</v>
      </c>
      <c r="F118" s="20" t="s">
        <v>822</v>
      </c>
      <c r="G118" s="118" t="s">
        <v>747</v>
      </c>
      <c r="H118" s="118" t="s">
        <v>28</v>
      </c>
      <c r="I118" s="118" t="s">
        <v>42</v>
      </c>
      <c r="J118" s="121">
        <v>8</v>
      </c>
      <c r="K118" s="129">
        <v>4600</v>
      </c>
      <c r="L118" s="2">
        <v>6</v>
      </c>
      <c r="M118" s="112">
        <v>27606</v>
      </c>
      <c r="N118" s="96">
        <v>2484.54</v>
      </c>
      <c r="O118" s="91">
        <v>0</v>
      </c>
      <c r="P118" s="92">
        <f t="shared" si="29"/>
        <v>30090.54</v>
      </c>
      <c r="Q118" s="45"/>
      <c r="R118" s="45"/>
      <c r="S118" s="45"/>
      <c r="T118" s="45"/>
      <c r="U118" s="14"/>
      <c r="V118" s="584" t="s">
        <v>1376</v>
      </c>
    </row>
    <row r="119" spans="1:22" ht="17">
      <c r="A119" s="20" t="s">
        <v>830</v>
      </c>
      <c r="B119" s="2" t="s">
        <v>820</v>
      </c>
      <c r="C119" s="2" t="s">
        <v>39</v>
      </c>
      <c r="D119" s="20" t="s">
        <v>696</v>
      </c>
      <c r="E119" s="20" t="s">
        <v>832</v>
      </c>
      <c r="F119" s="20" t="s">
        <v>822</v>
      </c>
      <c r="G119" s="118" t="s">
        <v>747</v>
      </c>
      <c r="H119" s="118" t="s">
        <v>28</v>
      </c>
      <c r="I119" s="118" t="s">
        <v>42</v>
      </c>
      <c r="J119" s="121">
        <v>8</v>
      </c>
      <c r="K119" s="129">
        <v>6300</v>
      </c>
      <c r="L119" s="2">
        <v>4</v>
      </c>
      <c r="M119" s="112">
        <v>25204</v>
      </c>
      <c r="N119" s="96">
        <v>2268.36</v>
      </c>
      <c r="O119" s="91">
        <v>0</v>
      </c>
      <c r="P119" s="92">
        <f t="shared" si="29"/>
        <v>27472.36</v>
      </c>
      <c r="Q119" s="45"/>
      <c r="R119" s="45"/>
      <c r="S119" s="45"/>
      <c r="T119" s="45"/>
      <c r="U119" s="14"/>
      <c r="V119" s="584" t="s">
        <v>1376</v>
      </c>
    </row>
    <row r="120" spans="1:22" ht="17">
      <c r="A120" s="20" t="s">
        <v>830</v>
      </c>
      <c r="B120" s="2" t="s">
        <v>820</v>
      </c>
      <c r="C120" s="2" t="s">
        <v>39</v>
      </c>
      <c r="D120" s="20" t="s">
        <v>696</v>
      </c>
      <c r="E120" s="20" t="s">
        <v>833</v>
      </c>
      <c r="F120" s="20" t="s">
        <v>822</v>
      </c>
      <c r="G120" s="118" t="s">
        <v>747</v>
      </c>
      <c r="H120" s="118" t="s">
        <v>28</v>
      </c>
      <c r="I120" s="118" t="s">
        <v>42</v>
      </c>
      <c r="J120" s="121">
        <v>8</v>
      </c>
      <c r="K120" s="129">
        <v>1000</v>
      </c>
      <c r="L120" s="2">
        <v>10</v>
      </c>
      <c r="M120" s="112">
        <v>10010</v>
      </c>
      <c r="N120" s="96">
        <v>900.9</v>
      </c>
      <c r="O120" s="91">
        <v>0</v>
      </c>
      <c r="P120" s="92">
        <f t="shared" si="29"/>
        <v>10910.9</v>
      </c>
      <c r="Q120" s="45"/>
      <c r="R120" s="45"/>
      <c r="S120" s="45"/>
      <c r="T120" s="45"/>
      <c r="U120" s="14"/>
      <c r="V120" s="584" t="s">
        <v>1376</v>
      </c>
    </row>
    <row r="121" spans="1:22" ht="17">
      <c r="A121" s="20" t="s">
        <v>830</v>
      </c>
      <c r="B121" s="2" t="s">
        <v>820</v>
      </c>
      <c r="C121" s="2" t="s">
        <v>39</v>
      </c>
      <c r="D121" s="20" t="s">
        <v>696</v>
      </c>
      <c r="E121" s="20" t="s">
        <v>834</v>
      </c>
      <c r="F121" s="20" t="s">
        <v>822</v>
      </c>
      <c r="G121" s="118" t="s">
        <v>747</v>
      </c>
      <c r="H121" s="118" t="s">
        <v>28</v>
      </c>
      <c r="I121" s="118" t="s">
        <v>42</v>
      </c>
      <c r="J121" s="121">
        <v>8</v>
      </c>
      <c r="K121" s="129">
        <v>3000</v>
      </c>
      <c r="L121" s="2">
        <v>2</v>
      </c>
      <c r="M121" s="112">
        <v>6002</v>
      </c>
      <c r="N121" s="96">
        <v>540.17999999999995</v>
      </c>
      <c r="O121" s="91">
        <v>0</v>
      </c>
      <c r="P121" s="92">
        <f t="shared" si="29"/>
        <v>6542.18</v>
      </c>
      <c r="Q121" s="45"/>
      <c r="R121" s="45"/>
      <c r="S121" s="45"/>
      <c r="T121" s="45"/>
      <c r="U121" s="14"/>
      <c r="V121" s="584" t="s">
        <v>1376</v>
      </c>
    </row>
    <row r="122" spans="1:22" ht="17">
      <c r="A122" s="20" t="s">
        <v>830</v>
      </c>
      <c r="B122" s="2" t="s">
        <v>820</v>
      </c>
      <c r="C122" s="2" t="s">
        <v>39</v>
      </c>
      <c r="D122" s="20" t="s">
        <v>696</v>
      </c>
      <c r="E122" s="20" t="s">
        <v>835</v>
      </c>
      <c r="F122" s="20" t="s">
        <v>822</v>
      </c>
      <c r="G122" s="118" t="s">
        <v>747</v>
      </c>
      <c r="H122" s="118" t="s">
        <v>28</v>
      </c>
      <c r="I122" s="118" t="s">
        <v>42</v>
      </c>
      <c r="J122" s="121">
        <v>8</v>
      </c>
      <c r="K122" s="129">
        <v>5500</v>
      </c>
      <c r="L122" s="2">
        <v>1</v>
      </c>
      <c r="M122" s="112">
        <v>5501</v>
      </c>
      <c r="N122" s="96">
        <v>495.09</v>
      </c>
      <c r="O122" s="91">
        <v>0</v>
      </c>
      <c r="P122" s="92">
        <f t="shared" si="29"/>
        <v>5996.09</v>
      </c>
      <c r="Q122" s="45"/>
      <c r="R122" s="45"/>
      <c r="S122" s="45"/>
      <c r="T122" s="45"/>
      <c r="U122" s="14"/>
      <c r="V122" s="584" t="s">
        <v>1376</v>
      </c>
    </row>
    <row r="123" spans="1:22" ht="17">
      <c r="A123" s="20" t="s">
        <v>830</v>
      </c>
      <c r="B123" s="2" t="s">
        <v>820</v>
      </c>
      <c r="C123" s="2" t="s">
        <v>39</v>
      </c>
      <c r="D123" s="20" t="s">
        <v>696</v>
      </c>
      <c r="E123" s="20" t="s">
        <v>836</v>
      </c>
      <c r="F123" s="20" t="s">
        <v>822</v>
      </c>
      <c r="G123" s="118" t="s">
        <v>747</v>
      </c>
      <c r="H123" s="118" t="s">
        <v>28</v>
      </c>
      <c r="I123" s="118" t="s">
        <v>42</v>
      </c>
      <c r="J123" s="121">
        <v>8</v>
      </c>
      <c r="K123" s="129">
        <v>400</v>
      </c>
      <c r="L123" s="2">
        <v>12</v>
      </c>
      <c r="M123" s="112">
        <v>4812</v>
      </c>
      <c r="N123" s="96">
        <v>433.08</v>
      </c>
      <c r="O123" s="91">
        <v>0</v>
      </c>
      <c r="P123" s="92">
        <f t="shared" si="29"/>
        <v>5245.08</v>
      </c>
      <c r="Q123" s="45"/>
      <c r="R123" s="45"/>
      <c r="S123" s="45"/>
      <c r="T123" s="45"/>
      <c r="U123" s="14"/>
      <c r="V123" s="584" t="s">
        <v>1376</v>
      </c>
    </row>
    <row r="124" spans="1:22" ht="17">
      <c r="A124" s="20" t="s">
        <v>830</v>
      </c>
      <c r="B124" s="2" t="s">
        <v>820</v>
      </c>
      <c r="C124" s="2" t="s">
        <v>39</v>
      </c>
      <c r="D124" s="20" t="s">
        <v>696</v>
      </c>
      <c r="E124" s="20" t="s">
        <v>837</v>
      </c>
      <c r="F124" s="20" t="s">
        <v>822</v>
      </c>
      <c r="G124" s="118" t="s">
        <v>747</v>
      </c>
      <c r="H124" s="118" t="s">
        <v>28</v>
      </c>
      <c r="I124" s="118" t="s">
        <v>42</v>
      </c>
      <c r="J124" s="121">
        <v>10</v>
      </c>
      <c r="K124" s="129">
        <v>1000</v>
      </c>
      <c r="L124" s="2">
        <v>10</v>
      </c>
      <c r="M124" s="112">
        <v>10010</v>
      </c>
      <c r="N124" s="96">
        <v>900.9</v>
      </c>
      <c r="O124" s="91">
        <v>0</v>
      </c>
      <c r="P124" s="92">
        <f t="shared" si="29"/>
        <v>10910.9</v>
      </c>
      <c r="Q124" s="45"/>
      <c r="R124" s="45"/>
      <c r="S124" s="45"/>
      <c r="T124" s="45"/>
      <c r="U124" s="14"/>
      <c r="V124" s="584" t="s">
        <v>1376</v>
      </c>
    </row>
    <row r="125" spans="1:22" ht="17">
      <c r="A125" s="20" t="s">
        <v>830</v>
      </c>
      <c r="B125" s="2" t="s">
        <v>820</v>
      </c>
      <c r="C125" s="2" t="s">
        <v>39</v>
      </c>
      <c r="D125" s="20" t="s">
        <v>696</v>
      </c>
      <c r="E125" s="20" t="s">
        <v>838</v>
      </c>
      <c r="F125" s="20" t="s">
        <v>822</v>
      </c>
      <c r="G125" s="118" t="s">
        <v>747</v>
      </c>
      <c r="H125" s="118" t="s">
        <v>28</v>
      </c>
      <c r="I125" s="118" t="s">
        <v>42</v>
      </c>
      <c r="J125" s="121">
        <v>10</v>
      </c>
      <c r="K125" s="129">
        <v>660</v>
      </c>
      <c r="L125" s="2">
        <v>6</v>
      </c>
      <c r="M125" s="112">
        <v>3966</v>
      </c>
      <c r="N125" s="96">
        <v>356.94</v>
      </c>
      <c r="O125" s="91">
        <v>0</v>
      </c>
      <c r="P125" s="92">
        <f t="shared" si="29"/>
        <v>4322.9399999999996</v>
      </c>
      <c r="Q125" s="45"/>
      <c r="R125" s="45"/>
      <c r="S125" s="45"/>
      <c r="T125" s="45"/>
      <c r="U125" s="14"/>
      <c r="V125" s="584" t="s">
        <v>1376</v>
      </c>
    </row>
    <row r="126" spans="1:22" ht="17">
      <c r="A126" s="20" t="s">
        <v>830</v>
      </c>
      <c r="B126" s="2" t="s">
        <v>820</v>
      </c>
      <c r="C126" s="2" t="s">
        <v>39</v>
      </c>
      <c r="D126" s="20" t="s">
        <v>696</v>
      </c>
      <c r="E126" s="20" t="s">
        <v>839</v>
      </c>
      <c r="F126" s="20" t="s">
        <v>822</v>
      </c>
      <c r="G126" s="118" t="s">
        <v>747</v>
      </c>
      <c r="H126" s="118" t="s">
        <v>28</v>
      </c>
      <c r="I126" s="118" t="s">
        <v>42</v>
      </c>
      <c r="J126" s="121">
        <v>10</v>
      </c>
      <c r="K126" s="129">
        <v>1300</v>
      </c>
      <c r="L126" s="2">
        <v>3</v>
      </c>
      <c r="M126" s="112">
        <v>3903</v>
      </c>
      <c r="N126" s="96">
        <v>351.27</v>
      </c>
      <c r="O126" s="91">
        <v>0</v>
      </c>
      <c r="P126" s="92">
        <f t="shared" si="29"/>
        <v>4254.2700000000004</v>
      </c>
      <c r="Q126" s="45"/>
      <c r="R126" s="45"/>
      <c r="S126" s="45"/>
      <c r="T126" s="45"/>
      <c r="U126" s="14"/>
      <c r="V126" s="584" t="s">
        <v>1376</v>
      </c>
    </row>
    <row r="127" spans="1:22" ht="17">
      <c r="A127" s="20" t="s">
        <v>830</v>
      </c>
      <c r="B127" s="2" t="s">
        <v>820</v>
      </c>
      <c r="C127" s="2" t="s">
        <v>39</v>
      </c>
      <c r="D127" s="20" t="s">
        <v>696</v>
      </c>
      <c r="E127" s="20" t="s">
        <v>840</v>
      </c>
      <c r="F127" s="20" t="s">
        <v>822</v>
      </c>
      <c r="G127" s="118" t="s">
        <v>747</v>
      </c>
      <c r="H127" s="118" t="s">
        <v>28</v>
      </c>
      <c r="I127" s="118" t="s">
        <v>42</v>
      </c>
      <c r="J127" s="121">
        <v>10</v>
      </c>
      <c r="K127" s="129">
        <v>150</v>
      </c>
      <c r="L127" s="2">
        <v>50</v>
      </c>
      <c r="M127" s="112">
        <v>7550</v>
      </c>
      <c r="N127" s="96">
        <v>679.5</v>
      </c>
      <c r="O127" s="91">
        <v>0</v>
      </c>
      <c r="P127" s="92">
        <f t="shared" si="29"/>
        <v>8229.5</v>
      </c>
      <c r="Q127" s="45"/>
      <c r="R127" s="45"/>
      <c r="S127" s="45"/>
      <c r="T127" s="45"/>
      <c r="U127" s="14"/>
      <c r="V127" s="584" t="s">
        <v>1376</v>
      </c>
    </row>
    <row r="128" spans="1:22" ht="17">
      <c r="A128" s="20" t="s">
        <v>744</v>
      </c>
      <c r="B128" s="2" t="s">
        <v>820</v>
      </c>
      <c r="C128" s="2" t="s">
        <v>39</v>
      </c>
      <c r="D128" s="20" t="s">
        <v>83</v>
      </c>
      <c r="E128" s="20" t="s">
        <v>841</v>
      </c>
      <c r="F128" s="118" t="s">
        <v>787</v>
      </c>
      <c r="G128" s="123"/>
      <c r="H128" s="123"/>
      <c r="I128" s="123"/>
      <c r="J128" s="124"/>
      <c r="K128" s="97"/>
      <c r="L128" s="104"/>
      <c r="M128" s="97"/>
      <c r="N128" s="97"/>
      <c r="O128" s="97"/>
      <c r="P128" s="112"/>
      <c r="Q128" s="45"/>
      <c r="R128" s="45"/>
      <c r="S128" s="45"/>
      <c r="T128" s="45"/>
      <c r="U128" s="14"/>
      <c r="V128" s="584"/>
    </row>
    <row r="129" spans="1:22" ht="34">
      <c r="A129" s="113" t="s">
        <v>760</v>
      </c>
      <c r="B129" s="93" t="s">
        <v>820</v>
      </c>
      <c r="C129" s="114" t="s">
        <v>39</v>
      </c>
      <c r="D129" s="113" t="s">
        <v>696</v>
      </c>
      <c r="E129" s="114" t="s">
        <v>842</v>
      </c>
      <c r="F129" s="113" t="s">
        <v>746</v>
      </c>
      <c r="G129" s="113" t="s">
        <v>330</v>
      </c>
      <c r="H129" s="113" t="s">
        <v>28</v>
      </c>
      <c r="I129" s="117" t="s">
        <v>42</v>
      </c>
      <c r="J129" s="113">
        <v>1</v>
      </c>
      <c r="K129" s="159">
        <v>575</v>
      </c>
      <c r="L129" s="114">
        <v>2</v>
      </c>
      <c r="M129" s="92">
        <v>1152</v>
      </c>
      <c r="N129" s="91">
        <v>103.67999999999999</v>
      </c>
      <c r="O129" s="91">
        <f>M129*0.1</f>
        <v>115.2</v>
      </c>
      <c r="P129" s="92">
        <f>SUM(M129:O129)</f>
        <v>1370.88</v>
      </c>
      <c r="Q129" s="45"/>
      <c r="R129" s="45"/>
      <c r="S129" s="45"/>
      <c r="T129" s="45"/>
      <c r="U129" s="14"/>
      <c r="V129" s="584"/>
    </row>
    <row r="130" spans="1:22" ht="34">
      <c r="A130" s="20" t="s">
        <v>760</v>
      </c>
      <c r="B130" s="95" t="s">
        <v>820</v>
      </c>
      <c r="C130" s="2" t="s">
        <v>23</v>
      </c>
      <c r="D130" s="20" t="s">
        <v>696</v>
      </c>
      <c r="E130" s="2" t="s">
        <v>843</v>
      </c>
      <c r="F130" s="20" t="s">
        <v>822</v>
      </c>
      <c r="G130" s="20" t="s">
        <v>330</v>
      </c>
      <c r="H130" s="20" t="s">
        <v>28</v>
      </c>
      <c r="I130" s="20" t="s">
        <v>29</v>
      </c>
      <c r="J130" s="20">
        <v>8</v>
      </c>
      <c r="K130" s="129">
        <v>4650</v>
      </c>
      <c r="L130" s="2">
        <v>2</v>
      </c>
      <c r="M130" s="112">
        <v>9302</v>
      </c>
      <c r="N130" s="96">
        <v>837.18</v>
      </c>
      <c r="O130" s="91">
        <f>M130*0.1</f>
        <v>930.2</v>
      </c>
      <c r="P130" s="92">
        <f>SUM(M130:O130)</f>
        <v>11069.380000000001</v>
      </c>
      <c r="Q130" s="45"/>
      <c r="R130" s="45"/>
      <c r="S130" s="45"/>
      <c r="T130" s="45"/>
      <c r="U130" s="14"/>
      <c r="V130" s="584"/>
    </row>
    <row r="131" spans="1:22" ht="34">
      <c r="A131" s="20" t="s">
        <v>760</v>
      </c>
      <c r="B131" s="95" t="s">
        <v>820</v>
      </c>
      <c r="C131" s="2" t="s">
        <v>23</v>
      </c>
      <c r="D131" s="20" t="s">
        <v>696</v>
      </c>
      <c r="E131" s="2" t="s">
        <v>844</v>
      </c>
      <c r="F131" s="20" t="s">
        <v>822</v>
      </c>
      <c r="G131" s="20" t="s">
        <v>330</v>
      </c>
      <c r="H131" s="20" t="s">
        <v>28</v>
      </c>
      <c r="I131" s="20" t="s">
        <v>29</v>
      </c>
      <c r="J131" s="20">
        <v>8</v>
      </c>
      <c r="K131" s="129">
        <v>275</v>
      </c>
      <c r="L131" s="2">
        <v>1</v>
      </c>
      <c r="M131" s="112">
        <v>276</v>
      </c>
      <c r="N131" s="96">
        <v>24.84</v>
      </c>
      <c r="O131" s="91">
        <f>M131*0.1</f>
        <v>27.6</v>
      </c>
      <c r="P131" s="92">
        <f>SUM(M131:O131)</f>
        <v>328.44</v>
      </c>
      <c r="Q131" s="45"/>
      <c r="R131" s="45"/>
      <c r="S131" s="45"/>
      <c r="T131" s="45"/>
      <c r="U131" s="14"/>
      <c r="V131" s="584"/>
    </row>
    <row r="132" spans="1:22" ht="68">
      <c r="A132" s="113" t="s">
        <v>760</v>
      </c>
      <c r="B132" s="114" t="s">
        <v>820</v>
      </c>
      <c r="C132" s="114" t="s">
        <v>39</v>
      </c>
      <c r="D132" s="113" t="s">
        <v>696</v>
      </c>
      <c r="E132" s="114" t="s">
        <v>845</v>
      </c>
      <c r="F132" s="113" t="s">
        <v>822</v>
      </c>
      <c r="G132" s="113" t="s">
        <v>330</v>
      </c>
      <c r="H132" s="113" t="s">
        <v>28</v>
      </c>
      <c r="I132" s="113" t="s">
        <v>29</v>
      </c>
      <c r="J132" s="113">
        <v>3</v>
      </c>
      <c r="K132" s="159">
        <v>15.5</v>
      </c>
      <c r="L132" s="114">
        <v>21</v>
      </c>
      <c r="M132" s="92">
        <v>346.5</v>
      </c>
      <c r="N132" s="91">
        <v>31.184999999999999</v>
      </c>
      <c r="O132" s="91">
        <f>M132*0.1</f>
        <v>34.65</v>
      </c>
      <c r="P132" s="92">
        <f>SUM(M132:O132)</f>
        <v>412.33499999999998</v>
      </c>
      <c r="Q132" s="45"/>
      <c r="R132" s="45"/>
      <c r="S132" s="45"/>
      <c r="T132" s="45"/>
      <c r="U132" s="14"/>
      <c r="V132" s="584"/>
    </row>
    <row r="133" spans="1:22" ht="17">
      <c r="A133" s="20" t="s">
        <v>768</v>
      </c>
      <c r="B133" s="95" t="s">
        <v>820</v>
      </c>
      <c r="C133" s="2" t="s">
        <v>39</v>
      </c>
      <c r="D133" s="3" t="s">
        <v>696</v>
      </c>
      <c r="E133" s="130" t="s">
        <v>846</v>
      </c>
      <c r="F133" s="20" t="s">
        <v>746</v>
      </c>
      <c r="G133" s="130" t="s">
        <v>330</v>
      </c>
      <c r="H133" s="130" t="s">
        <v>28</v>
      </c>
      <c r="I133" s="118" t="s">
        <v>42</v>
      </c>
      <c r="J133" s="130" t="s">
        <v>602</v>
      </c>
      <c r="K133" s="131">
        <v>90</v>
      </c>
      <c r="L133" s="146" t="s">
        <v>847</v>
      </c>
      <c r="M133" s="133">
        <v>2700</v>
      </c>
      <c r="N133" s="96">
        <v>243</v>
      </c>
      <c r="O133" s="91">
        <v>0</v>
      </c>
      <c r="P133" s="92">
        <f t="shared" ref="P133:P134" si="30">SUM(M133:O133)</f>
        <v>2943</v>
      </c>
      <c r="Q133" s="45"/>
      <c r="R133" s="45"/>
      <c r="S133" s="45"/>
      <c r="T133" s="45"/>
      <c r="U133" s="14"/>
      <c r="V133" s="584" t="s">
        <v>1376</v>
      </c>
    </row>
    <row r="134" spans="1:22" ht="17">
      <c r="A134" s="104" t="s">
        <v>768</v>
      </c>
      <c r="B134" s="166" t="s">
        <v>820</v>
      </c>
      <c r="C134" s="94" t="s">
        <v>39</v>
      </c>
      <c r="D134" s="105" t="s">
        <v>696</v>
      </c>
      <c r="E134" s="146" t="s">
        <v>858</v>
      </c>
      <c r="F134" s="134" t="s">
        <v>774</v>
      </c>
      <c r="G134" s="130" t="s">
        <v>330</v>
      </c>
      <c r="H134" s="130" t="s">
        <v>28</v>
      </c>
      <c r="I134" s="123" t="s">
        <v>42</v>
      </c>
      <c r="J134" s="130" t="s">
        <v>851</v>
      </c>
      <c r="K134" s="147">
        <v>75</v>
      </c>
      <c r="L134" s="148">
        <v>6</v>
      </c>
      <c r="M134" s="133">
        <v>450</v>
      </c>
      <c r="N134" s="97">
        <v>40.5</v>
      </c>
      <c r="O134" s="91">
        <v>0</v>
      </c>
      <c r="P134" s="92">
        <f t="shared" si="30"/>
        <v>490.5</v>
      </c>
      <c r="Q134" s="45"/>
      <c r="R134" s="45"/>
      <c r="S134" s="45"/>
      <c r="T134" s="45"/>
      <c r="U134" s="14"/>
      <c r="V134" s="584" t="s">
        <v>1376</v>
      </c>
    </row>
    <row r="135" spans="1:22">
      <c r="A135" s="37"/>
      <c r="B135" s="99"/>
      <c r="D135" s="35"/>
      <c r="E135" s="140"/>
      <c r="F135" s="141"/>
      <c r="G135" s="142"/>
      <c r="H135" s="142"/>
      <c r="I135" s="142"/>
      <c r="J135" s="142"/>
      <c r="K135" s="143"/>
      <c r="L135" s="144"/>
      <c r="M135" s="145"/>
      <c r="N135" s="101">
        <v>0</v>
      </c>
      <c r="O135" s="102"/>
      <c r="P135" s="103"/>
      <c r="Q135" s="45"/>
      <c r="R135" s="45"/>
      <c r="S135" s="45"/>
      <c r="T135" s="45"/>
      <c r="U135" s="14"/>
      <c r="V135" s="584"/>
    </row>
    <row r="136" spans="1:22" ht="34">
      <c r="A136" s="113" t="s">
        <v>775</v>
      </c>
      <c r="B136" s="93" t="s">
        <v>820</v>
      </c>
      <c r="C136" s="114" t="s">
        <v>859</v>
      </c>
      <c r="D136" s="113" t="s">
        <v>696</v>
      </c>
      <c r="E136" s="114" t="s">
        <v>860</v>
      </c>
      <c r="F136" s="113" t="s">
        <v>746</v>
      </c>
      <c r="G136" s="113" t="s">
        <v>330</v>
      </c>
      <c r="H136" s="113" t="s">
        <v>324</v>
      </c>
      <c r="I136" s="113" t="s">
        <v>42</v>
      </c>
      <c r="J136" s="114" t="s">
        <v>861</v>
      </c>
      <c r="K136" s="91">
        <v>60</v>
      </c>
      <c r="L136" s="113">
        <v>16</v>
      </c>
      <c r="M136" s="92">
        <v>960</v>
      </c>
      <c r="N136" s="91">
        <v>86.399999999999991</v>
      </c>
      <c r="O136" s="91">
        <v>0</v>
      </c>
      <c r="P136" s="92">
        <f>SUM(M136:O136)</f>
        <v>1046.4000000000001</v>
      </c>
      <c r="Q136" s="45"/>
      <c r="R136" s="45"/>
      <c r="S136" s="45"/>
      <c r="T136" s="45"/>
      <c r="U136" s="14"/>
      <c r="V136" s="584"/>
    </row>
    <row r="137" spans="1:22" ht="17">
      <c r="A137" s="20" t="s">
        <v>775</v>
      </c>
      <c r="B137" s="95" t="s">
        <v>820</v>
      </c>
      <c r="C137" s="2" t="s">
        <v>23</v>
      </c>
      <c r="D137" s="20" t="s">
        <v>696</v>
      </c>
      <c r="E137" s="2" t="s">
        <v>862</v>
      </c>
      <c r="F137" s="20" t="s">
        <v>822</v>
      </c>
      <c r="G137" s="20" t="s">
        <v>330</v>
      </c>
      <c r="H137" s="20" t="s">
        <v>324</v>
      </c>
      <c r="I137" s="20" t="s">
        <v>42</v>
      </c>
      <c r="J137" s="2" t="s">
        <v>861</v>
      </c>
      <c r="K137" s="96">
        <v>300</v>
      </c>
      <c r="L137" s="104">
        <v>20</v>
      </c>
      <c r="M137" s="112">
        <v>6000</v>
      </c>
      <c r="N137" s="96">
        <v>540</v>
      </c>
      <c r="O137" s="91">
        <v>0</v>
      </c>
      <c r="P137" s="92">
        <f>SUM(M137:O137)</f>
        <v>6540</v>
      </c>
      <c r="Q137" s="45"/>
      <c r="R137" s="45"/>
      <c r="S137" s="45"/>
      <c r="T137" s="45"/>
      <c r="U137" s="14"/>
      <c r="V137" s="584"/>
    </row>
    <row r="138" spans="1:22">
      <c r="A138" s="20"/>
      <c r="B138" s="2"/>
      <c r="C138" s="2"/>
      <c r="D138" s="3"/>
      <c r="E138" s="146"/>
      <c r="F138" s="134"/>
      <c r="G138" s="130"/>
      <c r="H138" s="130"/>
      <c r="I138" s="130"/>
      <c r="J138" s="130"/>
      <c r="K138" s="147"/>
      <c r="L138" s="148"/>
      <c r="M138" s="133"/>
      <c r="N138" s="96">
        <v>0</v>
      </c>
      <c r="O138" s="97"/>
      <c r="P138" s="116"/>
      <c r="Q138" s="45"/>
      <c r="R138" s="45"/>
      <c r="S138" s="45"/>
      <c r="T138" s="45"/>
      <c r="U138" s="14"/>
      <c r="V138" s="584"/>
    </row>
    <row r="139" spans="1:22" ht="17">
      <c r="A139" s="113" t="s">
        <v>780</v>
      </c>
      <c r="B139" s="93" t="s">
        <v>820</v>
      </c>
      <c r="C139" s="114" t="s">
        <v>39</v>
      </c>
      <c r="D139" s="113" t="s">
        <v>696</v>
      </c>
      <c r="E139" s="113" t="s">
        <v>863</v>
      </c>
      <c r="F139" s="113" t="s">
        <v>746</v>
      </c>
      <c r="G139" s="113" t="s">
        <v>330</v>
      </c>
      <c r="H139" s="113" t="s">
        <v>28</v>
      </c>
      <c r="I139" s="113" t="s">
        <v>42</v>
      </c>
      <c r="J139" s="113">
        <v>1</v>
      </c>
      <c r="K139" s="157">
        <v>60</v>
      </c>
      <c r="L139" s="113">
        <v>24</v>
      </c>
      <c r="M139" s="91">
        <v>1440</v>
      </c>
      <c r="N139" s="91">
        <v>129.6</v>
      </c>
      <c r="O139" s="91">
        <v>0</v>
      </c>
      <c r="P139" s="92">
        <f>SUM(M139:O139)</f>
        <v>1569.6</v>
      </c>
      <c r="Q139" s="45"/>
      <c r="R139" s="45"/>
      <c r="S139" s="45"/>
      <c r="T139" s="45"/>
      <c r="U139" s="14"/>
      <c r="V139" s="584"/>
    </row>
    <row r="140" spans="1:22" ht="17">
      <c r="A140" s="20" t="s">
        <v>780</v>
      </c>
      <c r="B140" s="95" t="s">
        <v>820</v>
      </c>
      <c r="C140" s="2" t="s">
        <v>23</v>
      </c>
      <c r="D140" s="20" t="s">
        <v>696</v>
      </c>
      <c r="E140" s="20" t="s">
        <v>864</v>
      </c>
      <c r="F140" s="20" t="s">
        <v>822</v>
      </c>
      <c r="G140" s="20" t="s">
        <v>330</v>
      </c>
      <c r="H140" s="20" t="s">
        <v>28</v>
      </c>
      <c r="I140" s="20" t="s">
        <v>42</v>
      </c>
      <c r="J140" s="20">
        <v>1</v>
      </c>
      <c r="K140" s="149">
        <v>15</v>
      </c>
      <c r="L140" s="20">
        <v>24</v>
      </c>
      <c r="M140" s="97">
        <v>360</v>
      </c>
      <c r="N140" s="96">
        <v>32.4</v>
      </c>
      <c r="O140" s="91">
        <v>0</v>
      </c>
      <c r="P140" s="92">
        <f>SUM(M140:O140)</f>
        <v>392.4</v>
      </c>
      <c r="Q140" s="45"/>
      <c r="R140" s="45"/>
      <c r="S140" s="45"/>
      <c r="T140" s="45"/>
      <c r="U140" s="14"/>
      <c r="V140" s="584"/>
    </row>
    <row r="141" spans="1:22" ht="17">
      <c r="A141" s="20" t="s">
        <v>780</v>
      </c>
      <c r="B141" s="95" t="s">
        <v>820</v>
      </c>
      <c r="C141" s="2" t="s">
        <v>23</v>
      </c>
      <c r="D141" s="20" t="s">
        <v>696</v>
      </c>
      <c r="E141" s="20" t="s">
        <v>865</v>
      </c>
      <c r="F141" s="20" t="s">
        <v>822</v>
      </c>
      <c r="G141" s="20" t="s">
        <v>330</v>
      </c>
      <c r="H141" s="20" t="s">
        <v>28</v>
      </c>
      <c r="I141" s="20" t="s">
        <v>42</v>
      </c>
      <c r="J141" s="20">
        <v>1</v>
      </c>
      <c r="K141" s="149">
        <v>90</v>
      </c>
      <c r="L141" s="20">
        <v>5</v>
      </c>
      <c r="M141" s="97">
        <v>450</v>
      </c>
      <c r="N141" s="96">
        <v>40.5</v>
      </c>
      <c r="O141" s="91">
        <v>0</v>
      </c>
      <c r="P141" s="92">
        <f>SUM(M141:O141)</f>
        <v>490.5</v>
      </c>
      <c r="Q141" s="45"/>
      <c r="R141" s="45"/>
      <c r="S141" s="45"/>
      <c r="T141" s="45"/>
      <c r="U141" s="14"/>
      <c r="V141" s="584"/>
    </row>
    <row r="142" spans="1:22" ht="17">
      <c r="A142" s="113" t="s">
        <v>781</v>
      </c>
      <c r="B142" s="93" t="s">
        <v>820</v>
      </c>
      <c r="C142" s="114" t="s">
        <v>23</v>
      </c>
      <c r="D142" s="113" t="s">
        <v>44</v>
      </c>
      <c r="E142" s="114" t="s">
        <v>866</v>
      </c>
      <c r="F142" s="117" t="s">
        <v>787</v>
      </c>
      <c r="G142" s="113"/>
      <c r="H142" s="113"/>
      <c r="I142" s="113"/>
      <c r="J142" s="113"/>
      <c r="K142" s="159"/>
      <c r="L142" s="114"/>
      <c r="M142" s="91"/>
      <c r="N142" s="91"/>
      <c r="O142" s="91"/>
      <c r="P142" s="92"/>
      <c r="Q142" s="45"/>
      <c r="R142" s="45"/>
      <c r="S142" s="45"/>
      <c r="T142" s="45"/>
      <c r="U142" s="14"/>
      <c r="V142" s="584"/>
    </row>
    <row r="143" spans="1:22" ht="17">
      <c r="A143" s="113" t="s">
        <v>781</v>
      </c>
      <c r="B143" s="93" t="s">
        <v>820</v>
      </c>
      <c r="C143" s="114" t="s">
        <v>23</v>
      </c>
      <c r="D143" s="113" t="s">
        <v>44</v>
      </c>
      <c r="E143" s="114" t="s">
        <v>867</v>
      </c>
      <c r="F143" s="117" t="s">
        <v>787</v>
      </c>
      <c r="G143" s="113"/>
      <c r="H143" s="113"/>
      <c r="I143" s="113"/>
      <c r="J143" s="113"/>
      <c r="K143" s="159"/>
      <c r="L143" s="114"/>
      <c r="M143" s="91"/>
      <c r="N143" s="91"/>
      <c r="O143" s="91"/>
      <c r="P143" s="92"/>
      <c r="Q143" s="45"/>
      <c r="R143" s="45"/>
      <c r="S143" s="45"/>
      <c r="T143" s="45"/>
      <c r="U143" s="14"/>
      <c r="V143" s="584"/>
    </row>
    <row r="144" spans="1:22" ht="17">
      <c r="A144" s="113" t="s">
        <v>781</v>
      </c>
      <c r="B144" s="93" t="s">
        <v>820</v>
      </c>
      <c r="C144" s="114" t="s">
        <v>23</v>
      </c>
      <c r="D144" s="113" t="s">
        <v>44</v>
      </c>
      <c r="E144" s="114" t="s">
        <v>868</v>
      </c>
      <c r="F144" s="117" t="s">
        <v>787</v>
      </c>
      <c r="G144" s="113"/>
      <c r="H144" s="113"/>
      <c r="I144" s="113"/>
      <c r="J144" s="113"/>
      <c r="K144" s="159"/>
      <c r="L144" s="114"/>
      <c r="M144" s="91"/>
      <c r="N144" s="91"/>
      <c r="O144" s="91"/>
      <c r="P144" s="92"/>
      <c r="Q144" s="45"/>
      <c r="R144" s="45"/>
      <c r="S144" s="45"/>
      <c r="T144" s="45"/>
      <c r="U144" s="14"/>
      <c r="V144" s="584"/>
    </row>
    <row r="145" spans="1:22" ht="17">
      <c r="A145" s="113" t="s">
        <v>781</v>
      </c>
      <c r="B145" s="93" t="s">
        <v>820</v>
      </c>
      <c r="C145" s="114" t="s">
        <v>39</v>
      </c>
      <c r="D145" s="113" t="s">
        <v>696</v>
      </c>
      <c r="E145" s="114" t="s">
        <v>869</v>
      </c>
      <c r="F145" s="113" t="s">
        <v>746</v>
      </c>
      <c r="G145" s="113" t="s">
        <v>330</v>
      </c>
      <c r="H145" s="113" t="s">
        <v>28</v>
      </c>
      <c r="I145" s="113" t="s">
        <v>42</v>
      </c>
      <c r="J145" s="113">
        <v>5</v>
      </c>
      <c r="K145" s="159">
        <v>200</v>
      </c>
      <c r="L145" s="114">
        <v>10</v>
      </c>
      <c r="M145" s="91">
        <v>2000</v>
      </c>
      <c r="N145" s="91">
        <v>180</v>
      </c>
      <c r="O145" s="91">
        <f>M145*0.1</f>
        <v>200</v>
      </c>
      <c r="P145" s="92">
        <f>SUM(M145:O145)</f>
        <v>2380</v>
      </c>
      <c r="Q145" s="45"/>
      <c r="R145" s="45"/>
      <c r="S145" s="45"/>
      <c r="T145" s="45"/>
      <c r="U145" s="14"/>
      <c r="V145" s="584" t="s">
        <v>1376</v>
      </c>
    </row>
    <row r="146" spans="1:22" ht="17">
      <c r="A146" s="113" t="s">
        <v>781</v>
      </c>
      <c r="B146" s="93" t="s">
        <v>820</v>
      </c>
      <c r="C146" s="114" t="s">
        <v>39</v>
      </c>
      <c r="D146" s="113" t="s">
        <v>696</v>
      </c>
      <c r="E146" s="114" t="s">
        <v>870</v>
      </c>
      <c r="F146" s="113" t="s">
        <v>746</v>
      </c>
      <c r="G146" s="113" t="s">
        <v>330</v>
      </c>
      <c r="H146" s="113" t="s">
        <v>28</v>
      </c>
      <c r="I146" s="113" t="s">
        <v>42</v>
      </c>
      <c r="J146" s="113">
        <v>3</v>
      </c>
      <c r="K146" s="159">
        <v>200</v>
      </c>
      <c r="L146" s="114">
        <v>2</v>
      </c>
      <c r="M146" s="91">
        <v>400</v>
      </c>
      <c r="N146" s="91">
        <v>36</v>
      </c>
      <c r="O146" s="91">
        <f>M146*0.1</f>
        <v>40</v>
      </c>
      <c r="P146" s="92">
        <f>SUM(M146:O146)</f>
        <v>476</v>
      </c>
      <c r="Q146" s="45"/>
      <c r="R146" s="45"/>
      <c r="S146" s="45"/>
      <c r="T146" s="45"/>
      <c r="U146" s="14"/>
      <c r="V146" s="584" t="s">
        <v>1376</v>
      </c>
    </row>
    <row r="147" spans="1:22" ht="17">
      <c r="A147" s="113" t="s">
        <v>781</v>
      </c>
      <c r="B147" s="93" t="s">
        <v>820</v>
      </c>
      <c r="C147" s="114" t="s">
        <v>23</v>
      </c>
      <c r="D147" s="113" t="s">
        <v>696</v>
      </c>
      <c r="E147" s="114" t="s">
        <v>871</v>
      </c>
      <c r="F147" s="117" t="s">
        <v>787</v>
      </c>
      <c r="G147" s="113"/>
      <c r="H147" s="113"/>
      <c r="I147" s="113"/>
      <c r="J147" s="113"/>
      <c r="K147" s="159"/>
      <c r="L147" s="114"/>
      <c r="M147" s="91"/>
      <c r="N147" s="91"/>
      <c r="O147" s="91"/>
      <c r="P147" s="92"/>
      <c r="Q147" s="45"/>
      <c r="R147" s="45"/>
      <c r="S147" s="45"/>
      <c r="T147" s="45"/>
      <c r="U147" s="14"/>
      <c r="V147" s="584"/>
    </row>
    <row r="148" spans="1:22" ht="17">
      <c r="A148" s="113" t="s">
        <v>781</v>
      </c>
      <c r="B148" s="93" t="s">
        <v>820</v>
      </c>
      <c r="C148" s="114" t="s">
        <v>39</v>
      </c>
      <c r="D148" s="113" t="s">
        <v>696</v>
      </c>
      <c r="E148" s="114" t="s">
        <v>872</v>
      </c>
      <c r="F148" s="113" t="s">
        <v>746</v>
      </c>
      <c r="G148" s="113" t="s">
        <v>330</v>
      </c>
      <c r="H148" s="113" t="s">
        <v>28</v>
      </c>
      <c r="I148" s="113" t="s">
        <v>42</v>
      </c>
      <c r="J148" s="114">
        <v>5</v>
      </c>
      <c r="K148" s="91">
        <v>450</v>
      </c>
      <c r="L148" s="113">
        <v>2</v>
      </c>
      <c r="M148" s="91">
        <v>900</v>
      </c>
      <c r="N148" s="91">
        <v>81</v>
      </c>
      <c r="O148" s="91">
        <v>0</v>
      </c>
      <c r="P148" s="92">
        <f t="shared" ref="P148:P156" si="31">SUM(M148:O148)</f>
        <v>981</v>
      </c>
      <c r="Q148" s="45"/>
      <c r="R148" s="45"/>
      <c r="S148" s="45"/>
      <c r="T148" s="45"/>
      <c r="U148" s="14"/>
      <c r="V148" s="584" t="s">
        <v>1376</v>
      </c>
    </row>
    <row r="149" spans="1:22" ht="17">
      <c r="A149" s="113" t="s">
        <v>781</v>
      </c>
      <c r="B149" s="93" t="s">
        <v>820</v>
      </c>
      <c r="C149" s="114" t="s">
        <v>39</v>
      </c>
      <c r="D149" s="113" t="s">
        <v>696</v>
      </c>
      <c r="E149" s="114" t="s">
        <v>873</v>
      </c>
      <c r="F149" s="113" t="s">
        <v>746</v>
      </c>
      <c r="G149" s="113" t="s">
        <v>330</v>
      </c>
      <c r="H149" s="113" t="s">
        <v>28</v>
      </c>
      <c r="I149" s="113" t="s">
        <v>42</v>
      </c>
      <c r="J149" s="114">
        <v>5</v>
      </c>
      <c r="K149" s="91">
        <v>250</v>
      </c>
      <c r="L149" s="113">
        <v>2</v>
      </c>
      <c r="M149" s="91">
        <v>500</v>
      </c>
      <c r="N149" s="91">
        <v>45</v>
      </c>
      <c r="O149" s="91">
        <v>0</v>
      </c>
      <c r="P149" s="92">
        <f t="shared" si="31"/>
        <v>545</v>
      </c>
      <c r="Q149" s="45"/>
      <c r="R149" s="45"/>
      <c r="S149" s="45"/>
      <c r="T149" s="45"/>
      <c r="U149" s="14"/>
      <c r="V149" s="584" t="s">
        <v>1376</v>
      </c>
    </row>
    <row r="150" spans="1:22" ht="17">
      <c r="A150" s="113" t="s">
        <v>781</v>
      </c>
      <c r="B150" s="93" t="s">
        <v>820</v>
      </c>
      <c r="C150" s="114" t="s">
        <v>39</v>
      </c>
      <c r="D150" s="113" t="s">
        <v>696</v>
      </c>
      <c r="E150" s="114" t="s">
        <v>874</v>
      </c>
      <c r="F150" s="113" t="s">
        <v>746</v>
      </c>
      <c r="G150" s="113" t="s">
        <v>330</v>
      </c>
      <c r="H150" s="113" t="s">
        <v>28</v>
      </c>
      <c r="I150" s="113" t="s">
        <v>42</v>
      </c>
      <c r="J150" s="114">
        <v>5</v>
      </c>
      <c r="K150" s="91">
        <v>200</v>
      </c>
      <c r="L150" s="113">
        <v>2</v>
      </c>
      <c r="M150" s="91">
        <v>400</v>
      </c>
      <c r="N150" s="91">
        <v>36</v>
      </c>
      <c r="O150" s="91">
        <v>0</v>
      </c>
      <c r="P150" s="92">
        <f t="shared" si="31"/>
        <v>436</v>
      </c>
      <c r="Q150" s="45"/>
      <c r="R150" s="45"/>
      <c r="S150" s="45"/>
      <c r="T150" s="45"/>
      <c r="U150" s="14"/>
      <c r="V150" s="584" t="s">
        <v>1376</v>
      </c>
    </row>
    <row r="151" spans="1:22" ht="17">
      <c r="A151" s="113" t="s">
        <v>781</v>
      </c>
      <c r="B151" s="93" t="s">
        <v>820</v>
      </c>
      <c r="C151" s="114" t="s">
        <v>39</v>
      </c>
      <c r="D151" s="113" t="s">
        <v>696</v>
      </c>
      <c r="E151" s="114" t="s">
        <v>875</v>
      </c>
      <c r="F151" s="113" t="s">
        <v>822</v>
      </c>
      <c r="G151" s="113" t="s">
        <v>330</v>
      </c>
      <c r="H151" s="113" t="s">
        <v>28</v>
      </c>
      <c r="I151" s="113" t="s">
        <v>42</v>
      </c>
      <c r="J151" s="114">
        <v>10</v>
      </c>
      <c r="K151" s="91">
        <v>140</v>
      </c>
      <c r="L151" s="113">
        <v>2</v>
      </c>
      <c r="M151" s="91">
        <v>280</v>
      </c>
      <c r="N151" s="91">
        <v>25.2</v>
      </c>
      <c r="O151" s="91">
        <v>0</v>
      </c>
      <c r="P151" s="92">
        <f t="shared" si="31"/>
        <v>305.2</v>
      </c>
      <c r="Q151" s="45"/>
      <c r="R151" s="45"/>
      <c r="S151" s="45"/>
      <c r="T151" s="45"/>
      <c r="U151" s="14"/>
      <c r="V151" s="584" t="s">
        <v>1376</v>
      </c>
    </row>
    <row r="152" spans="1:22" ht="17">
      <c r="A152" s="20" t="s">
        <v>783</v>
      </c>
      <c r="B152" s="95" t="s">
        <v>820</v>
      </c>
      <c r="C152" s="2" t="s">
        <v>23</v>
      </c>
      <c r="D152" s="20" t="s">
        <v>696</v>
      </c>
      <c r="E152" s="2" t="s">
        <v>876</v>
      </c>
      <c r="F152" s="20" t="s">
        <v>877</v>
      </c>
      <c r="G152" s="20" t="s">
        <v>330</v>
      </c>
      <c r="H152" s="20" t="s">
        <v>28</v>
      </c>
      <c r="I152" s="20" t="s">
        <v>42</v>
      </c>
      <c r="J152" s="20">
        <v>2</v>
      </c>
      <c r="K152" s="129">
        <v>100</v>
      </c>
      <c r="L152" s="2">
        <v>6</v>
      </c>
      <c r="M152" s="112">
        <v>600</v>
      </c>
      <c r="N152" s="96">
        <v>54</v>
      </c>
      <c r="O152" s="91">
        <v>0</v>
      </c>
      <c r="P152" s="92">
        <f t="shared" si="31"/>
        <v>654</v>
      </c>
      <c r="Q152" s="45"/>
      <c r="R152" s="45"/>
      <c r="S152" s="45"/>
      <c r="T152" s="45"/>
      <c r="U152" s="14"/>
      <c r="V152" s="584" t="s">
        <v>1376</v>
      </c>
    </row>
    <row r="153" spans="1:22" ht="17">
      <c r="A153" s="113" t="s">
        <v>783</v>
      </c>
      <c r="B153" s="93" t="s">
        <v>820</v>
      </c>
      <c r="C153" s="114" t="s">
        <v>39</v>
      </c>
      <c r="D153" s="113" t="s">
        <v>696</v>
      </c>
      <c r="E153" s="114" t="s">
        <v>878</v>
      </c>
      <c r="F153" s="113" t="s">
        <v>879</v>
      </c>
      <c r="G153" s="113" t="s">
        <v>330</v>
      </c>
      <c r="H153" s="113" t="s">
        <v>28</v>
      </c>
      <c r="I153" s="113" t="s">
        <v>42</v>
      </c>
      <c r="J153" s="113">
        <v>2</v>
      </c>
      <c r="K153" s="91">
        <v>100</v>
      </c>
      <c r="L153" s="167">
        <v>36</v>
      </c>
      <c r="M153" s="92">
        <v>3600</v>
      </c>
      <c r="N153" s="91">
        <v>324</v>
      </c>
      <c r="O153" s="91">
        <v>0</v>
      </c>
      <c r="P153" s="92">
        <f t="shared" si="31"/>
        <v>3924</v>
      </c>
      <c r="Q153" s="45"/>
      <c r="R153" s="45"/>
      <c r="S153" s="45"/>
      <c r="T153" s="45"/>
      <c r="U153" s="14"/>
      <c r="V153" s="584" t="s">
        <v>1376</v>
      </c>
    </row>
    <row r="154" spans="1:22" ht="17">
      <c r="A154" s="113" t="s">
        <v>783</v>
      </c>
      <c r="B154" s="93" t="s">
        <v>820</v>
      </c>
      <c r="C154" s="114" t="s">
        <v>39</v>
      </c>
      <c r="D154" s="113" t="s">
        <v>696</v>
      </c>
      <c r="E154" s="98" t="s">
        <v>880</v>
      </c>
      <c r="F154" s="117" t="s">
        <v>774</v>
      </c>
      <c r="G154" s="113" t="s">
        <v>330</v>
      </c>
      <c r="H154" s="113" t="s">
        <v>28</v>
      </c>
      <c r="I154" s="113" t="s">
        <v>42</v>
      </c>
      <c r="J154" s="114">
        <v>1</v>
      </c>
      <c r="K154" s="91">
        <v>200</v>
      </c>
      <c r="L154" s="113">
        <v>1</v>
      </c>
      <c r="M154" s="92">
        <v>200</v>
      </c>
      <c r="N154" s="91">
        <v>18</v>
      </c>
      <c r="O154" s="91">
        <v>0</v>
      </c>
      <c r="P154" s="92">
        <f t="shared" si="31"/>
        <v>218</v>
      </c>
      <c r="Q154" s="45"/>
      <c r="R154" s="45"/>
      <c r="S154" s="45"/>
      <c r="T154" s="45"/>
      <c r="U154" s="14"/>
      <c r="V154" s="584" t="s">
        <v>1376</v>
      </c>
    </row>
    <row r="155" spans="1:22" ht="17">
      <c r="A155" s="113" t="s">
        <v>783</v>
      </c>
      <c r="B155" s="93" t="s">
        <v>820</v>
      </c>
      <c r="C155" s="114" t="s">
        <v>39</v>
      </c>
      <c r="D155" s="113" t="s">
        <v>696</v>
      </c>
      <c r="E155" s="114" t="s">
        <v>881</v>
      </c>
      <c r="F155" s="117" t="s">
        <v>774</v>
      </c>
      <c r="G155" s="113" t="s">
        <v>330</v>
      </c>
      <c r="H155" s="113" t="s">
        <v>28</v>
      </c>
      <c r="I155" s="113" t="s">
        <v>42</v>
      </c>
      <c r="J155" s="114">
        <v>2</v>
      </c>
      <c r="K155" s="91">
        <v>15</v>
      </c>
      <c r="L155" s="113">
        <v>25</v>
      </c>
      <c r="M155" s="92">
        <v>375</v>
      </c>
      <c r="N155" s="91">
        <v>33.75</v>
      </c>
      <c r="O155" s="91">
        <v>0</v>
      </c>
      <c r="P155" s="92">
        <f t="shared" si="31"/>
        <v>408.75</v>
      </c>
      <c r="Q155" s="45"/>
      <c r="R155" s="45"/>
      <c r="S155" s="45"/>
      <c r="T155" s="45"/>
      <c r="U155" s="14"/>
      <c r="V155" s="584" t="s">
        <v>1376</v>
      </c>
    </row>
    <row r="156" spans="1:22" ht="17">
      <c r="A156" s="113" t="s">
        <v>783</v>
      </c>
      <c r="B156" s="93" t="s">
        <v>820</v>
      </c>
      <c r="C156" s="114" t="s">
        <v>39</v>
      </c>
      <c r="D156" s="113" t="s">
        <v>696</v>
      </c>
      <c r="E156" s="114" t="s">
        <v>882</v>
      </c>
      <c r="F156" s="117" t="s">
        <v>774</v>
      </c>
      <c r="G156" s="113" t="s">
        <v>330</v>
      </c>
      <c r="H156" s="113" t="s">
        <v>28</v>
      </c>
      <c r="I156" s="113" t="s">
        <v>42</v>
      </c>
      <c r="J156" s="114">
        <v>2</v>
      </c>
      <c r="K156" s="91">
        <v>35</v>
      </c>
      <c r="L156" s="113">
        <v>20</v>
      </c>
      <c r="M156" s="91">
        <v>700</v>
      </c>
      <c r="N156" s="91">
        <v>63</v>
      </c>
      <c r="O156" s="91">
        <v>0</v>
      </c>
      <c r="P156" s="92">
        <f t="shared" si="31"/>
        <v>763</v>
      </c>
      <c r="Q156" s="45"/>
      <c r="R156" s="45"/>
      <c r="S156" s="45"/>
      <c r="T156" s="45"/>
      <c r="U156" s="14"/>
      <c r="V156" s="584" t="s">
        <v>1376</v>
      </c>
    </row>
    <row r="157" spans="1:22" ht="34">
      <c r="A157" s="114" t="s">
        <v>793</v>
      </c>
      <c r="B157" s="93" t="s">
        <v>820</v>
      </c>
      <c r="C157" s="114" t="s">
        <v>39</v>
      </c>
      <c r="D157" s="113" t="s">
        <v>696</v>
      </c>
      <c r="E157" s="114" t="s">
        <v>883</v>
      </c>
      <c r="F157" s="114" t="s">
        <v>746</v>
      </c>
      <c r="G157" s="114" t="s">
        <v>330</v>
      </c>
      <c r="H157" s="113" t="s">
        <v>28</v>
      </c>
      <c r="I157" s="114" t="s">
        <v>42</v>
      </c>
      <c r="J157" s="113">
        <v>2</v>
      </c>
      <c r="K157" s="168">
        <v>80</v>
      </c>
      <c r="L157" s="114">
        <v>24</v>
      </c>
      <c r="M157" s="168">
        <v>1920</v>
      </c>
      <c r="N157" s="91">
        <v>172.79999999999998</v>
      </c>
      <c r="O157" s="91">
        <v>0</v>
      </c>
      <c r="P157" s="92">
        <f t="shared" ref="P157:P165" si="32">SUM(M157:O157)</f>
        <v>2092.8000000000002</v>
      </c>
      <c r="Q157" s="45"/>
      <c r="R157" s="45"/>
      <c r="S157" s="45"/>
      <c r="T157" s="45"/>
      <c r="U157" s="14"/>
      <c r="V157" s="584" t="s">
        <v>1376</v>
      </c>
    </row>
    <row r="158" spans="1:22" ht="34">
      <c r="A158" s="2" t="s">
        <v>793</v>
      </c>
      <c r="B158" s="95" t="s">
        <v>820</v>
      </c>
      <c r="C158" s="2" t="s">
        <v>23</v>
      </c>
      <c r="D158" s="20" t="s">
        <v>696</v>
      </c>
      <c r="E158" s="2" t="s">
        <v>884</v>
      </c>
      <c r="F158" s="20" t="s">
        <v>822</v>
      </c>
      <c r="G158" s="2" t="s">
        <v>330</v>
      </c>
      <c r="H158" s="20" t="s">
        <v>28</v>
      </c>
      <c r="I158" s="2" t="s">
        <v>42</v>
      </c>
      <c r="J158" s="20">
        <v>2</v>
      </c>
      <c r="K158" s="150">
        <v>11</v>
      </c>
      <c r="L158" s="2">
        <v>60</v>
      </c>
      <c r="M158" s="169">
        <v>660</v>
      </c>
      <c r="N158" s="96">
        <v>59.4</v>
      </c>
      <c r="O158" s="91">
        <v>0</v>
      </c>
      <c r="P158" s="92">
        <f t="shared" si="32"/>
        <v>719.4</v>
      </c>
      <c r="Q158" s="45"/>
      <c r="R158" s="45"/>
      <c r="S158" s="45"/>
      <c r="T158" s="45"/>
      <c r="U158" s="14"/>
      <c r="V158" s="584" t="s">
        <v>1376</v>
      </c>
    </row>
    <row r="159" spans="1:22" ht="34">
      <c r="A159" s="2" t="s">
        <v>793</v>
      </c>
      <c r="B159" s="95" t="s">
        <v>820</v>
      </c>
      <c r="C159" s="2" t="s">
        <v>23</v>
      </c>
      <c r="D159" s="20" t="s">
        <v>696</v>
      </c>
      <c r="E159" s="2" t="s">
        <v>885</v>
      </c>
      <c r="F159" s="20" t="s">
        <v>822</v>
      </c>
      <c r="G159" s="2" t="s">
        <v>330</v>
      </c>
      <c r="H159" s="20" t="s">
        <v>28</v>
      </c>
      <c r="I159" s="2" t="s">
        <v>42</v>
      </c>
      <c r="J159" s="20">
        <v>2</v>
      </c>
      <c r="K159" s="150">
        <v>60</v>
      </c>
      <c r="L159" s="2">
        <v>8</v>
      </c>
      <c r="M159" s="169">
        <v>480</v>
      </c>
      <c r="N159" s="96">
        <v>43.199999999999996</v>
      </c>
      <c r="O159" s="91">
        <v>0</v>
      </c>
      <c r="P159" s="92">
        <f t="shared" si="32"/>
        <v>523.20000000000005</v>
      </c>
      <c r="Q159" s="45"/>
      <c r="R159" s="45"/>
      <c r="S159" s="45"/>
      <c r="T159" s="45"/>
      <c r="U159" s="14"/>
      <c r="V159" s="584" t="s">
        <v>1376</v>
      </c>
    </row>
    <row r="160" spans="1:22" ht="17">
      <c r="A160" s="2" t="s">
        <v>793</v>
      </c>
      <c r="B160" s="95" t="s">
        <v>820</v>
      </c>
      <c r="C160" s="2" t="s">
        <v>23</v>
      </c>
      <c r="D160" s="20" t="s">
        <v>696</v>
      </c>
      <c r="E160" s="2" t="s">
        <v>886</v>
      </c>
      <c r="F160" s="20" t="s">
        <v>822</v>
      </c>
      <c r="G160" s="2" t="s">
        <v>330</v>
      </c>
      <c r="H160" s="20" t="s">
        <v>28</v>
      </c>
      <c r="I160" s="2" t="s">
        <v>42</v>
      </c>
      <c r="J160" s="20">
        <v>2</v>
      </c>
      <c r="K160" s="150">
        <v>50</v>
      </c>
      <c r="L160" s="2">
        <v>6</v>
      </c>
      <c r="M160" s="169">
        <v>300</v>
      </c>
      <c r="N160" s="96">
        <v>27</v>
      </c>
      <c r="O160" s="91">
        <v>0</v>
      </c>
      <c r="P160" s="92">
        <f t="shared" si="32"/>
        <v>327</v>
      </c>
      <c r="Q160" s="45"/>
      <c r="R160" s="45"/>
      <c r="S160" s="27"/>
      <c r="T160" s="27"/>
      <c r="U160" s="24"/>
      <c r="V160" s="584" t="s">
        <v>1376</v>
      </c>
    </row>
    <row r="161" spans="1:22" ht="17">
      <c r="A161" s="2" t="s">
        <v>793</v>
      </c>
      <c r="B161" s="95" t="s">
        <v>820</v>
      </c>
      <c r="C161" s="2" t="s">
        <v>23</v>
      </c>
      <c r="D161" s="20" t="s">
        <v>696</v>
      </c>
      <c r="E161" s="2" t="s">
        <v>887</v>
      </c>
      <c r="F161" s="20" t="s">
        <v>822</v>
      </c>
      <c r="G161" s="2" t="s">
        <v>330</v>
      </c>
      <c r="H161" s="20" t="s">
        <v>28</v>
      </c>
      <c r="I161" s="2" t="s">
        <v>29</v>
      </c>
      <c r="J161" s="20">
        <v>2</v>
      </c>
      <c r="K161" s="150">
        <v>66</v>
      </c>
      <c r="L161" s="2">
        <v>4</v>
      </c>
      <c r="M161" s="169">
        <v>264</v>
      </c>
      <c r="N161" s="96">
        <v>23.759999999999998</v>
      </c>
      <c r="O161" s="91">
        <v>0</v>
      </c>
      <c r="P161" s="92">
        <f t="shared" si="32"/>
        <v>287.76</v>
      </c>
      <c r="Q161" s="45"/>
      <c r="R161" s="45"/>
      <c r="S161" s="27"/>
      <c r="T161" s="27"/>
      <c r="U161" s="24"/>
      <c r="V161" s="584" t="s">
        <v>1376</v>
      </c>
    </row>
    <row r="162" spans="1:22" ht="34">
      <c r="A162" s="2" t="s">
        <v>793</v>
      </c>
      <c r="B162" s="95" t="s">
        <v>820</v>
      </c>
      <c r="C162" s="2" t="s">
        <v>23</v>
      </c>
      <c r="D162" s="20" t="s">
        <v>696</v>
      </c>
      <c r="E162" s="2" t="s">
        <v>888</v>
      </c>
      <c r="F162" s="20" t="s">
        <v>822</v>
      </c>
      <c r="G162" s="2" t="s">
        <v>330</v>
      </c>
      <c r="H162" s="20" t="s">
        <v>28</v>
      </c>
      <c r="I162" s="2" t="s">
        <v>29</v>
      </c>
      <c r="J162" s="20">
        <v>2</v>
      </c>
      <c r="K162" s="150">
        <v>66</v>
      </c>
      <c r="L162" s="2">
        <v>4</v>
      </c>
      <c r="M162" s="169">
        <v>264</v>
      </c>
      <c r="N162" s="96">
        <v>23.759999999999998</v>
      </c>
      <c r="O162" s="91">
        <v>0</v>
      </c>
      <c r="P162" s="92">
        <f t="shared" si="32"/>
        <v>287.76</v>
      </c>
      <c r="Q162" s="45"/>
      <c r="R162" s="45"/>
      <c r="S162" s="27"/>
      <c r="T162" s="27"/>
      <c r="U162" s="24"/>
      <c r="V162" s="584" t="s">
        <v>1376</v>
      </c>
    </row>
    <row r="163" spans="1:22" ht="17">
      <c r="A163" s="2" t="s">
        <v>793</v>
      </c>
      <c r="B163" s="95" t="s">
        <v>820</v>
      </c>
      <c r="C163" s="2" t="s">
        <v>23</v>
      </c>
      <c r="D163" s="20" t="s">
        <v>696</v>
      </c>
      <c r="E163" s="2" t="s">
        <v>889</v>
      </c>
      <c r="F163" s="20" t="s">
        <v>822</v>
      </c>
      <c r="G163" s="2" t="s">
        <v>330</v>
      </c>
      <c r="H163" s="20" t="s">
        <v>28</v>
      </c>
      <c r="I163" s="2" t="s">
        <v>29</v>
      </c>
      <c r="J163" s="20">
        <v>2</v>
      </c>
      <c r="K163" s="150">
        <v>33</v>
      </c>
      <c r="L163" s="2">
        <v>10</v>
      </c>
      <c r="M163" s="169">
        <v>330</v>
      </c>
      <c r="N163" s="96">
        <v>29.7</v>
      </c>
      <c r="O163" s="91">
        <v>0</v>
      </c>
      <c r="P163" s="92">
        <f t="shared" si="32"/>
        <v>359.7</v>
      </c>
      <c r="Q163" s="45"/>
      <c r="R163" s="45"/>
      <c r="S163" s="27"/>
      <c r="T163" s="27"/>
      <c r="U163" s="24"/>
      <c r="V163" s="584" t="s">
        <v>1376</v>
      </c>
    </row>
    <row r="164" spans="1:22" ht="17">
      <c r="A164" s="2" t="s">
        <v>793</v>
      </c>
      <c r="B164" s="95" t="s">
        <v>820</v>
      </c>
      <c r="C164" s="2" t="s">
        <v>23</v>
      </c>
      <c r="D164" s="20" t="s">
        <v>696</v>
      </c>
      <c r="E164" s="2" t="s">
        <v>890</v>
      </c>
      <c r="F164" s="20" t="s">
        <v>822</v>
      </c>
      <c r="G164" s="2" t="s">
        <v>330</v>
      </c>
      <c r="H164" s="20" t="s">
        <v>28</v>
      </c>
      <c r="I164" s="2" t="s">
        <v>42</v>
      </c>
      <c r="J164" s="20">
        <v>2</v>
      </c>
      <c r="K164" s="150">
        <v>16</v>
      </c>
      <c r="L164" s="2">
        <v>6</v>
      </c>
      <c r="M164" s="169">
        <v>96</v>
      </c>
      <c r="N164" s="96">
        <v>8.64</v>
      </c>
      <c r="O164" s="91">
        <v>0</v>
      </c>
      <c r="P164" s="92">
        <f t="shared" si="32"/>
        <v>104.64</v>
      </c>
      <c r="Q164" s="45"/>
      <c r="R164" s="45"/>
      <c r="S164" s="27"/>
      <c r="T164" s="27"/>
      <c r="U164" s="24"/>
      <c r="V164" s="584" t="s">
        <v>1376</v>
      </c>
    </row>
    <row r="165" spans="1:22" ht="17">
      <c r="A165" s="2" t="s">
        <v>793</v>
      </c>
      <c r="B165" s="95" t="s">
        <v>820</v>
      </c>
      <c r="C165" s="2" t="s">
        <v>23</v>
      </c>
      <c r="D165" s="20" t="s">
        <v>696</v>
      </c>
      <c r="E165" s="2" t="s">
        <v>891</v>
      </c>
      <c r="F165" s="20" t="s">
        <v>822</v>
      </c>
      <c r="G165" s="2" t="s">
        <v>330</v>
      </c>
      <c r="H165" s="20" t="s">
        <v>28</v>
      </c>
      <c r="I165" s="2" t="s">
        <v>42</v>
      </c>
      <c r="J165" s="20">
        <v>2</v>
      </c>
      <c r="K165" s="150">
        <v>14</v>
      </c>
      <c r="L165" s="2">
        <v>6</v>
      </c>
      <c r="M165" s="169">
        <v>84</v>
      </c>
      <c r="N165" s="96">
        <v>7.56</v>
      </c>
      <c r="O165" s="91">
        <v>0</v>
      </c>
      <c r="P165" s="92">
        <f t="shared" si="32"/>
        <v>91.56</v>
      </c>
      <c r="Q165" s="45"/>
      <c r="R165" s="45"/>
      <c r="S165" s="27"/>
      <c r="T165" s="27"/>
      <c r="U165" s="24"/>
      <c r="V165" s="584" t="s">
        <v>1376</v>
      </c>
    </row>
    <row r="166" spans="1:22">
      <c r="A166" s="37"/>
      <c r="B166" s="99"/>
      <c r="C166" s="99"/>
      <c r="D166" s="35"/>
      <c r="E166" s="99"/>
      <c r="F166" s="100"/>
      <c r="G166" s="37"/>
      <c r="H166" s="37"/>
      <c r="I166" s="37"/>
      <c r="J166" s="99"/>
      <c r="K166" s="101"/>
      <c r="L166" s="37"/>
      <c r="M166" s="102"/>
      <c r="N166" s="101"/>
      <c r="O166" s="101"/>
      <c r="P166" s="103"/>
      <c r="Q166" s="45"/>
      <c r="R166" s="45"/>
      <c r="S166" s="27"/>
      <c r="T166" s="27"/>
      <c r="U166" s="24"/>
      <c r="V166" s="584"/>
    </row>
    <row r="167" spans="1:22" ht="34">
      <c r="A167" s="20" t="s">
        <v>801</v>
      </c>
      <c r="B167" s="95" t="s">
        <v>820</v>
      </c>
      <c r="C167" s="2" t="s">
        <v>23</v>
      </c>
      <c r="D167" s="20" t="s">
        <v>696</v>
      </c>
      <c r="E167" s="2" t="s">
        <v>892</v>
      </c>
      <c r="F167" s="20" t="s">
        <v>822</v>
      </c>
      <c r="G167" s="20" t="s">
        <v>330</v>
      </c>
      <c r="H167" s="118" t="s">
        <v>28</v>
      </c>
      <c r="I167" s="20" t="s">
        <v>42</v>
      </c>
      <c r="J167" s="2" t="s">
        <v>893</v>
      </c>
      <c r="K167" s="96">
        <v>100</v>
      </c>
      <c r="L167" s="20">
        <v>20</v>
      </c>
      <c r="M167" s="97">
        <v>2000</v>
      </c>
      <c r="N167" s="96">
        <v>180</v>
      </c>
      <c r="O167" s="91">
        <v>0</v>
      </c>
      <c r="P167" s="92">
        <f t="shared" ref="P167:P172" si="33">SUM(M167:O167)</f>
        <v>2180</v>
      </c>
      <c r="Q167" s="45"/>
      <c r="R167" s="45"/>
      <c r="S167" s="45"/>
      <c r="T167" s="45"/>
      <c r="U167" s="14"/>
      <c r="V167" s="584" t="s">
        <v>1376</v>
      </c>
    </row>
    <row r="168" spans="1:22" ht="34">
      <c r="A168" s="20" t="s">
        <v>801</v>
      </c>
      <c r="B168" s="95" t="s">
        <v>820</v>
      </c>
      <c r="C168" s="2" t="s">
        <v>23</v>
      </c>
      <c r="D168" s="20" t="s">
        <v>696</v>
      </c>
      <c r="E168" s="2" t="s">
        <v>894</v>
      </c>
      <c r="F168" s="20" t="s">
        <v>822</v>
      </c>
      <c r="G168" s="20" t="s">
        <v>330</v>
      </c>
      <c r="H168" s="118" t="s">
        <v>28</v>
      </c>
      <c r="I168" s="20" t="s">
        <v>42</v>
      </c>
      <c r="J168" s="2" t="s">
        <v>893</v>
      </c>
      <c r="K168" s="96">
        <v>75</v>
      </c>
      <c r="L168" s="20">
        <v>2</v>
      </c>
      <c r="M168" s="97">
        <v>150</v>
      </c>
      <c r="N168" s="96">
        <v>13.5</v>
      </c>
      <c r="O168" s="91">
        <v>0</v>
      </c>
      <c r="P168" s="92">
        <f t="shared" si="33"/>
        <v>163.5</v>
      </c>
      <c r="Q168" s="45"/>
      <c r="R168" s="45"/>
      <c r="S168" s="45"/>
      <c r="T168" s="45"/>
      <c r="U168" s="14"/>
      <c r="V168" s="584" t="s">
        <v>1376</v>
      </c>
    </row>
    <row r="169" spans="1:22" ht="34">
      <c r="A169" s="113" t="s">
        <v>801</v>
      </c>
      <c r="B169" s="93" t="s">
        <v>820</v>
      </c>
      <c r="C169" s="114" t="s">
        <v>39</v>
      </c>
      <c r="D169" s="113" t="s">
        <v>696</v>
      </c>
      <c r="E169" s="114" t="s">
        <v>895</v>
      </c>
      <c r="F169" s="114" t="s">
        <v>746</v>
      </c>
      <c r="G169" s="113" t="s">
        <v>330</v>
      </c>
      <c r="H169" s="117" t="s">
        <v>28</v>
      </c>
      <c r="I169" s="113" t="s">
        <v>42</v>
      </c>
      <c r="J169" s="114">
        <v>1</v>
      </c>
      <c r="K169" s="91">
        <v>75</v>
      </c>
      <c r="L169" s="113">
        <v>36</v>
      </c>
      <c r="M169" s="91">
        <v>2700</v>
      </c>
      <c r="N169" s="91">
        <v>243</v>
      </c>
      <c r="O169" s="91">
        <v>0</v>
      </c>
      <c r="P169" s="92">
        <f t="shared" si="33"/>
        <v>2943</v>
      </c>
      <c r="Q169" s="45"/>
      <c r="R169" s="45"/>
      <c r="S169" s="45"/>
      <c r="T169" s="45"/>
      <c r="U169" s="14"/>
      <c r="V169" s="584" t="s">
        <v>1376</v>
      </c>
    </row>
    <row r="170" spans="1:22" ht="17">
      <c r="A170" s="20" t="s">
        <v>896</v>
      </c>
      <c r="B170" s="2" t="s">
        <v>820</v>
      </c>
      <c r="C170" s="2" t="s">
        <v>39</v>
      </c>
      <c r="D170" s="20" t="s">
        <v>696</v>
      </c>
      <c r="E170" s="20" t="s">
        <v>897</v>
      </c>
      <c r="F170" s="20" t="s">
        <v>822</v>
      </c>
      <c r="G170" s="118" t="s">
        <v>747</v>
      </c>
      <c r="H170" s="118" t="s">
        <v>28</v>
      </c>
      <c r="I170" s="118" t="s">
        <v>42</v>
      </c>
      <c r="J170" s="121">
        <v>10</v>
      </c>
      <c r="K170" s="129">
        <v>20</v>
      </c>
      <c r="L170" s="2">
        <v>6</v>
      </c>
      <c r="M170" s="112">
        <v>126</v>
      </c>
      <c r="N170" s="96">
        <v>11.34</v>
      </c>
      <c r="O170" s="91">
        <v>0</v>
      </c>
      <c r="P170" s="92">
        <f t="shared" si="33"/>
        <v>137.34</v>
      </c>
      <c r="Q170" s="45"/>
      <c r="R170" s="45"/>
      <c r="S170" s="45"/>
      <c r="T170" s="45"/>
      <c r="U170" s="14"/>
      <c r="V170" s="584" t="s">
        <v>1376</v>
      </c>
    </row>
    <row r="171" spans="1:22" ht="17">
      <c r="A171" s="20" t="s">
        <v>896</v>
      </c>
      <c r="B171" s="2" t="s">
        <v>820</v>
      </c>
      <c r="C171" s="2" t="s">
        <v>39</v>
      </c>
      <c r="D171" s="20" t="s">
        <v>696</v>
      </c>
      <c r="E171" s="20" t="s">
        <v>898</v>
      </c>
      <c r="F171" s="20" t="s">
        <v>822</v>
      </c>
      <c r="G171" s="118" t="s">
        <v>747</v>
      </c>
      <c r="H171" s="118" t="s">
        <v>28</v>
      </c>
      <c r="I171" s="118" t="s">
        <v>42</v>
      </c>
      <c r="J171" s="121">
        <v>10</v>
      </c>
      <c r="K171" s="129">
        <v>30</v>
      </c>
      <c r="L171" s="2">
        <v>4</v>
      </c>
      <c r="M171" s="112">
        <v>124</v>
      </c>
      <c r="N171" s="96">
        <v>11.16</v>
      </c>
      <c r="O171" s="91">
        <v>0</v>
      </c>
      <c r="P171" s="92">
        <f t="shared" si="33"/>
        <v>135.16</v>
      </c>
      <c r="Q171" s="45"/>
      <c r="R171" s="45"/>
      <c r="S171" s="45"/>
      <c r="T171" s="45"/>
      <c r="U171" s="14"/>
      <c r="V171" s="584" t="s">
        <v>1376</v>
      </c>
    </row>
    <row r="172" spans="1:22" ht="17">
      <c r="A172" s="20" t="s">
        <v>896</v>
      </c>
      <c r="B172" s="2" t="s">
        <v>820</v>
      </c>
      <c r="C172" s="2" t="s">
        <v>39</v>
      </c>
      <c r="D172" s="20" t="s">
        <v>696</v>
      </c>
      <c r="E172" s="20" t="s">
        <v>899</v>
      </c>
      <c r="F172" s="20" t="s">
        <v>822</v>
      </c>
      <c r="G172" s="118" t="s">
        <v>747</v>
      </c>
      <c r="H172" s="118" t="s">
        <v>28</v>
      </c>
      <c r="I172" s="118" t="s">
        <v>42</v>
      </c>
      <c r="J172" s="121">
        <v>4</v>
      </c>
      <c r="K172" s="129">
        <v>150</v>
      </c>
      <c r="L172" s="2">
        <v>4</v>
      </c>
      <c r="M172" s="112">
        <v>604</v>
      </c>
      <c r="N172" s="96">
        <v>54.36</v>
      </c>
      <c r="O172" s="91">
        <v>0</v>
      </c>
      <c r="P172" s="92">
        <f t="shared" si="33"/>
        <v>658.36</v>
      </c>
      <c r="Q172" s="45"/>
      <c r="R172" s="45"/>
      <c r="S172" s="45"/>
      <c r="T172" s="45"/>
      <c r="U172" s="14"/>
      <c r="V172" s="584" t="s">
        <v>1376</v>
      </c>
    </row>
    <row r="173" spans="1:22" ht="17">
      <c r="A173" s="113" t="s">
        <v>814</v>
      </c>
      <c r="B173" s="93" t="s">
        <v>820</v>
      </c>
      <c r="C173" s="98" t="s">
        <v>23</v>
      </c>
      <c r="D173" s="113" t="s">
        <v>696</v>
      </c>
      <c r="E173" s="114" t="s">
        <v>815</v>
      </c>
      <c r="F173" s="20"/>
      <c r="G173" s="20"/>
      <c r="H173" s="20"/>
      <c r="I173" s="20"/>
      <c r="J173" s="20"/>
      <c r="K173" s="129"/>
      <c r="L173" s="2"/>
      <c r="M173" s="107"/>
      <c r="N173" s="149"/>
      <c r="O173" s="91"/>
      <c r="P173" s="92"/>
      <c r="Q173" s="45"/>
      <c r="R173" s="45"/>
      <c r="S173" s="45"/>
      <c r="T173" s="45"/>
      <c r="U173" s="14"/>
      <c r="V173" s="586"/>
    </row>
    <row r="174" spans="1:22" ht="17">
      <c r="A174" s="113" t="s">
        <v>814</v>
      </c>
      <c r="B174" s="93" t="s">
        <v>820</v>
      </c>
      <c r="C174" s="98" t="s">
        <v>23</v>
      </c>
      <c r="D174" s="113" t="s">
        <v>696</v>
      </c>
      <c r="E174" s="114" t="s">
        <v>815</v>
      </c>
      <c r="F174" s="20"/>
      <c r="G174" s="20"/>
      <c r="H174" s="20"/>
      <c r="I174" s="20"/>
      <c r="J174" s="20"/>
      <c r="K174" s="129"/>
      <c r="L174" s="2"/>
      <c r="M174" s="107"/>
      <c r="N174" s="149"/>
      <c r="O174" s="91"/>
      <c r="P174" s="92"/>
      <c r="Q174" s="45"/>
      <c r="R174" s="45"/>
      <c r="S174" s="45"/>
      <c r="T174" s="45"/>
      <c r="U174" s="14"/>
      <c r="V174" s="586"/>
    </row>
    <row r="175" spans="1:22" ht="17">
      <c r="A175" s="113" t="s">
        <v>814</v>
      </c>
      <c r="B175" s="93" t="s">
        <v>820</v>
      </c>
      <c r="C175" s="98" t="s">
        <v>23</v>
      </c>
      <c r="D175" s="113" t="s">
        <v>696</v>
      </c>
      <c r="E175" s="114" t="s">
        <v>815</v>
      </c>
      <c r="F175" s="118"/>
      <c r="G175" s="20"/>
      <c r="H175" s="20"/>
      <c r="I175" s="20"/>
      <c r="J175" s="20"/>
      <c r="K175" s="129"/>
      <c r="L175" s="2"/>
      <c r="M175" s="107"/>
      <c r="N175" s="149"/>
      <c r="O175" s="91"/>
      <c r="P175" s="92"/>
      <c r="Q175" s="45"/>
      <c r="R175" s="45"/>
      <c r="S175" s="45"/>
      <c r="T175" s="45"/>
      <c r="U175" s="14"/>
      <c r="V175" s="586"/>
    </row>
    <row r="176" spans="1:22" ht="17">
      <c r="A176" s="113" t="s">
        <v>814</v>
      </c>
      <c r="B176" s="93" t="s">
        <v>820</v>
      </c>
      <c r="C176" s="98" t="s">
        <v>23</v>
      </c>
      <c r="D176" s="113" t="s">
        <v>696</v>
      </c>
      <c r="E176" s="114" t="s">
        <v>815</v>
      </c>
      <c r="F176" s="20"/>
      <c r="G176" s="20"/>
      <c r="H176" s="20"/>
      <c r="I176" s="20"/>
      <c r="J176" s="20"/>
      <c r="K176" s="129"/>
      <c r="L176" s="2"/>
      <c r="M176" s="107"/>
      <c r="N176" s="149"/>
      <c r="O176" s="91"/>
      <c r="P176" s="92"/>
      <c r="Q176" s="45"/>
      <c r="R176" s="45"/>
      <c r="S176" s="45"/>
      <c r="T176" s="45"/>
      <c r="U176" s="14"/>
      <c r="V176" s="586"/>
    </row>
    <row r="177" spans="1:22" ht="17">
      <c r="A177" s="113" t="s">
        <v>814</v>
      </c>
      <c r="B177" s="93" t="s">
        <v>820</v>
      </c>
      <c r="C177" s="98" t="s">
        <v>23</v>
      </c>
      <c r="D177" s="113" t="s">
        <v>696</v>
      </c>
      <c r="E177" s="114" t="s">
        <v>815</v>
      </c>
      <c r="F177" s="20"/>
      <c r="G177" s="20"/>
      <c r="H177" s="20"/>
      <c r="I177" s="20"/>
      <c r="J177" s="2"/>
      <c r="K177" s="96"/>
      <c r="L177" s="20"/>
      <c r="M177" s="107"/>
      <c r="N177" s="149"/>
      <c r="O177" s="91"/>
      <c r="P177" s="92"/>
      <c r="Q177" s="45"/>
      <c r="R177" s="45"/>
      <c r="S177" s="45"/>
      <c r="T177" s="45"/>
      <c r="U177" s="14"/>
      <c r="V177" s="586"/>
    </row>
    <row r="178" spans="1:22" ht="17">
      <c r="A178" s="113" t="s">
        <v>814</v>
      </c>
      <c r="B178" s="93" t="s">
        <v>820</v>
      </c>
      <c r="C178" s="98" t="s">
        <v>23</v>
      </c>
      <c r="D178" s="113" t="s">
        <v>696</v>
      </c>
      <c r="E178" s="114" t="s">
        <v>815</v>
      </c>
      <c r="F178" s="20"/>
      <c r="G178" s="20"/>
      <c r="H178" s="20"/>
      <c r="I178" s="20"/>
      <c r="J178" s="2"/>
      <c r="K178" s="96"/>
      <c r="L178" s="20"/>
      <c r="M178" s="107"/>
      <c r="N178" s="149"/>
      <c r="O178" s="91"/>
      <c r="P178" s="92"/>
      <c r="Q178" s="45"/>
      <c r="R178" s="45"/>
      <c r="S178" s="45"/>
      <c r="T178" s="45"/>
      <c r="U178" s="14"/>
      <c r="V178" s="586"/>
    </row>
    <row r="179" spans="1:22" ht="17">
      <c r="A179" s="113" t="s">
        <v>814</v>
      </c>
      <c r="B179" s="93" t="s">
        <v>820</v>
      </c>
      <c r="C179" s="98" t="s">
        <v>23</v>
      </c>
      <c r="D179" s="113" t="s">
        <v>696</v>
      </c>
      <c r="E179" s="114" t="s">
        <v>815</v>
      </c>
      <c r="F179" s="20"/>
      <c r="G179" s="20"/>
      <c r="H179" s="20"/>
      <c r="I179" s="20"/>
      <c r="J179" s="2"/>
      <c r="K179" s="96"/>
      <c r="L179" s="20"/>
      <c r="M179" s="107"/>
      <c r="N179" s="149"/>
      <c r="O179" s="91"/>
      <c r="P179" s="92"/>
      <c r="Q179" s="45"/>
      <c r="R179" s="45"/>
      <c r="S179" s="45"/>
      <c r="T179" s="45"/>
      <c r="U179" s="14"/>
      <c r="V179" s="586"/>
    </row>
    <row r="180" spans="1:22">
      <c r="A180" s="20"/>
      <c r="B180" s="2"/>
      <c r="C180" s="2"/>
      <c r="D180" s="3"/>
      <c r="E180" s="2"/>
      <c r="F180" s="95"/>
      <c r="G180" s="20"/>
      <c r="H180" s="20"/>
      <c r="I180" s="20"/>
      <c r="J180" s="2"/>
      <c r="K180" s="96"/>
      <c r="L180" s="20"/>
      <c r="M180" s="97"/>
      <c r="N180" s="96"/>
      <c r="O180" s="96"/>
      <c r="P180" s="116"/>
      <c r="Q180" s="45"/>
      <c r="R180" s="45"/>
      <c r="S180" s="45"/>
      <c r="T180" s="45"/>
      <c r="U180" s="14"/>
      <c r="V180" s="586"/>
    </row>
    <row r="181" spans="1:22" ht="17">
      <c r="A181" s="113" t="s">
        <v>816</v>
      </c>
      <c r="B181" s="93" t="s">
        <v>820</v>
      </c>
      <c r="C181" s="114" t="s">
        <v>39</v>
      </c>
      <c r="D181" s="113" t="s">
        <v>696</v>
      </c>
      <c r="E181" s="93" t="s">
        <v>900</v>
      </c>
      <c r="F181" s="113" t="s">
        <v>822</v>
      </c>
      <c r="G181" s="113" t="s">
        <v>330</v>
      </c>
      <c r="H181" s="113" t="s">
        <v>28</v>
      </c>
      <c r="I181" s="113" t="s">
        <v>42</v>
      </c>
      <c r="J181" s="113" t="s">
        <v>595</v>
      </c>
      <c r="K181" s="91">
        <v>42.99</v>
      </c>
      <c r="L181" s="114">
        <v>40</v>
      </c>
      <c r="M181" s="91">
        <v>1719.6</v>
      </c>
      <c r="N181" s="91">
        <v>154.76</v>
      </c>
      <c r="O181" s="91">
        <v>0</v>
      </c>
      <c r="P181" s="92">
        <f>SUM(M181:O181)</f>
        <v>1874.36</v>
      </c>
      <c r="Q181" s="45"/>
      <c r="R181" s="45"/>
      <c r="S181" s="45"/>
      <c r="T181" s="45"/>
      <c r="U181" s="14"/>
      <c r="V181" s="584" t="s">
        <v>1376</v>
      </c>
    </row>
    <row r="182" spans="1:22">
      <c r="A182" s="37"/>
      <c r="B182" s="99"/>
      <c r="C182" s="35"/>
      <c r="D182" s="35"/>
      <c r="E182" s="99"/>
      <c r="F182" s="100"/>
      <c r="G182" s="37"/>
      <c r="H182" s="37"/>
      <c r="I182" s="37"/>
      <c r="J182" s="99"/>
      <c r="K182" s="101"/>
      <c r="L182" s="37"/>
      <c r="M182" s="102"/>
      <c r="N182" s="101"/>
      <c r="O182" s="101"/>
      <c r="P182" s="103"/>
      <c r="Q182" s="45"/>
      <c r="R182" s="45"/>
      <c r="S182" s="45"/>
      <c r="T182" s="45"/>
      <c r="U182" s="14"/>
      <c r="V182" s="586"/>
    </row>
    <row r="183" spans="1:22">
      <c r="A183" s="170"/>
      <c r="B183" s="815" t="s">
        <v>226</v>
      </c>
      <c r="C183" s="815"/>
      <c r="D183" s="815"/>
      <c r="E183" s="815"/>
      <c r="F183" s="815"/>
      <c r="G183" s="815"/>
      <c r="H183" s="815"/>
      <c r="I183" s="815"/>
      <c r="J183" s="815"/>
      <c r="K183" s="815"/>
      <c r="L183" s="815"/>
      <c r="M183" s="815"/>
      <c r="N183" s="815"/>
      <c r="O183" s="815"/>
      <c r="P183" s="171">
        <f>SUM(P35:P181)</f>
        <v>487963.84480000014</v>
      </c>
      <c r="Q183" s="45"/>
      <c r="R183" s="45"/>
      <c r="S183" s="45"/>
      <c r="T183" s="45"/>
      <c r="U183" s="14"/>
      <c r="V183" s="586"/>
    </row>
    <row r="184" spans="1:22">
      <c r="A184" s="37"/>
      <c r="B184" s="37"/>
      <c r="C184" s="37"/>
      <c r="D184" s="37"/>
      <c r="E184" s="37"/>
      <c r="F184" s="37"/>
      <c r="G184" s="37"/>
      <c r="H184" s="37"/>
      <c r="I184" s="37"/>
      <c r="J184" s="37"/>
      <c r="K184" s="37"/>
      <c r="L184" s="37"/>
      <c r="M184" s="172"/>
      <c r="N184" s="37"/>
      <c r="O184" s="37"/>
      <c r="P184" s="173"/>
      <c r="Q184" s="174" t="s">
        <v>325</v>
      </c>
      <c r="R184" s="20"/>
      <c r="S184" s="20"/>
      <c r="T184" s="20"/>
      <c r="U184" s="19"/>
      <c r="V184" s="584"/>
    </row>
  </sheetData>
  <mergeCells count="5">
    <mergeCell ref="A1:U1"/>
    <mergeCell ref="B2:P2"/>
    <mergeCell ref="Q2:U2"/>
    <mergeCell ref="V2:V3"/>
    <mergeCell ref="B183:O183"/>
  </mergeCells>
  <pageMargins left="0.7" right="0.7" top="0.75" bottom="0.75" header="0.3" footer="0.3"/>
  <pageSetup orientation="landscape"/>
  <extLst>
    <ext xmlns:x14="http://schemas.microsoft.com/office/spreadsheetml/2009/9/main" uri="{CCE6A557-97BC-4b89-ADB6-D9C93CAAB3DF}">
      <x14:dataValidations xmlns:xm="http://schemas.microsoft.com/office/excel/2006/main" count="1">
        <x14:dataValidation allowBlank="1" showInputMessage="1" showErrorMessage="1" promptTitle="Enter Justification" xr:uid="{A66185CF-6B44-314D-A54F-32C83C299517}">
          <xm:sqref>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F131053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F196589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F262125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F327661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F393197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F458733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F524269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F589805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F655341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F720877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F786413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F851949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F917485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F983021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E46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E65537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E131073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E196609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E262145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E327681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E393217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E458753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E524289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E589825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E655361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E720897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E786433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E851969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E917505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E983041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F20:F22 JB20:JB22 SX20:SX22 ACT20:ACT22 AMP20:AMP22 AWL20:AWL22 BGH20:BGH22 BQD20:BQD22 BZZ20:BZZ22 CJV20:CJV22 CTR20:CTR22 DDN20:DDN22 DNJ20:DNJ22 DXF20:DXF22 EHB20:EHB22 EQX20:EQX22 FAT20:FAT22 FKP20:FKP22 FUL20:FUL22 GEH20:GEH22 GOD20:GOD22 GXZ20:GXZ22 HHV20:HHV22 HRR20:HRR22 IBN20:IBN22 ILJ20:ILJ22 IVF20:IVF22 JFB20:JFB22 JOX20:JOX22 JYT20:JYT22 KIP20:KIP22 KSL20:KSL22 LCH20:LCH22 LMD20:LMD22 LVZ20:LVZ22 MFV20:MFV22 MPR20:MPR22 MZN20:MZN22 NJJ20:NJJ22 NTF20:NTF22 ODB20:ODB22 OMX20:OMX22 OWT20:OWT22 PGP20:PGP22 PQL20:PQL22 QAH20:QAH22 QKD20:QKD22 QTZ20:QTZ22 RDV20:RDV22 RNR20:RNR22 RXN20:RXN22 SHJ20:SHJ22 SRF20:SRF22 TBB20:TBB22 TKX20:TKX22 TUT20:TUT22 UEP20:UEP22 UOL20:UOL22 UYH20:UYH22 VID20:VID22 VRZ20:VRZ22 WBV20:WBV22 WLR20:WLR22 WVN20:WVN22 F65624:F65626 JB65624:JB65626 SX65624:SX65626 ACT65624:ACT65626 AMP65624:AMP65626 AWL65624:AWL65626 BGH65624:BGH65626 BQD65624:BQD65626 BZZ65624:BZZ65626 CJV65624:CJV65626 CTR65624:CTR65626 DDN65624:DDN65626 DNJ65624:DNJ65626 DXF65624:DXF65626 EHB65624:EHB65626 EQX65624:EQX65626 FAT65624:FAT65626 FKP65624:FKP65626 FUL65624:FUL65626 GEH65624:GEH65626 GOD65624:GOD65626 GXZ65624:GXZ65626 HHV65624:HHV65626 HRR65624:HRR65626 IBN65624:IBN65626 ILJ65624:ILJ65626 IVF65624:IVF65626 JFB65624:JFB65626 JOX65624:JOX65626 JYT65624:JYT65626 KIP65624:KIP65626 KSL65624:KSL65626 LCH65624:LCH65626 LMD65624:LMD65626 LVZ65624:LVZ65626 MFV65624:MFV65626 MPR65624:MPR65626 MZN65624:MZN65626 NJJ65624:NJJ65626 NTF65624:NTF65626 ODB65624:ODB65626 OMX65624:OMX65626 OWT65624:OWT65626 PGP65624:PGP65626 PQL65624:PQL65626 QAH65624:QAH65626 QKD65624:QKD65626 QTZ65624:QTZ65626 RDV65624:RDV65626 RNR65624:RNR65626 RXN65624:RXN65626 SHJ65624:SHJ65626 SRF65624:SRF65626 TBB65624:TBB65626 TKX65624:TKX65626 TUT65624:TUT65626 UEP65624:UEP65626 UOL65624:UOL65626 UYH65624:UYH65626 VID65624:VID65626 VRZ65624:VRZ65626 WBV65624:WBV65626 WLR65624:WLR65626 WVN65624:WVN65626 F131160:F131162 JB131160:JB131162 SX131160:SX131162 ACT131160:ACT131162 AMP131160:AMP131162 AWL131160:AWL131162 BGH131160:BGH131162 BQD131160:BQD131162 BZZ131160:BZZ131162 CJV131160:CJV131162 CTR131160:CTR131162 DDN131160:DDN131162 DNJ131160:DNJ131162 DXF131160:DXF131162 EHB131160:EHB131162 EQX131160:EQX131162 FAT131160:FAT131162 FKP131160:FKP131162 FUL131160:FUL131162 GEH131160:GEH131162 GOD131160:GOD131162 GXZ131160:GXZ131162 HHV131160:HHV131162 HRR131160:HRR131162 IBN131160:IBN131162 ILJ131160:ILJ131162 IVF131160:IVF131162 JFB131160:JFB131162 JOX131160:JOX131162 JYT131160:JYT131162 KIP131160:KIP131162 KSL131160:KSL131162 LCH131160:LCH131162 LMD131160:LMD131162 LVZ131160:LVZ131162 MFV131160:MFV131162 MPR131160:MPR131162 MZN131160:MZN131162 NJJ131160:NJJ131162 NTF131160:NTF131162 ODB131160:ODB131162 OMX131160:OMX131162 OWT131160:OWT131162 PGP131160:PGP131162 PQL131160:PQL131162 QAH131160:QAH131162 QKD131160:QKD131162 QTZ131160:QTZ131162 RDV131160:RDV131162 RNR131160:RNR131162 RXN131160:RXN131162 SHJ131160:SHJ131162 SRF131160:SRF131162 TBB131160:TBB131162 TKX131160:TKX131162 TUT131160:TUT131162 UEP131160:UEP131162 UOL131160:UOL131162 UYH131160:UYH131162 VID131160:VID131162 VRZ131160:VRZ131162 WBV131160:WBV131162 WLR131160:WLR131162 WVN131160:WVN131162 F196696:F196698 JB196696:JB196698 SX196696:SX196698 ACT196696:ACT196698 AMP196696:AMP196698 AWL196696:AWL196698 BGH196696:BGH196698 BQD196696:BQD196698 BZZ196696:BZZ196698 CJV196696:CJV196698 CTR196696:CTR196698 DDN196696:DDN196698 DNJ196696:DNJ196698 DXF196696:DXF196698 EHB196696:EHB196698 EQX196696:EQX196698 FAT196696:FAT196698 FKP196696:FKP196698 FUL196696:FUL196698 GEH196696:GEH196698 GOD196696:GOD196698 GXZ196696:GXZ196698 HHV196696:HHV196698 HRR196696:HRR196698 IBN196696:IBN196698 ILJ196696:ILJ196698 IVF196696:IVF196698 JFB196696:JFB196698 JOX196696:JOX196698 JYT196696:JYT196698 KIP196696:KIP196698 KSL196696:KSL196698 LCH196696:LCH196698 LMD196696:LMD196698 LVZ196696:LVZ196698 MFV196696:MFV196698 MPR196696:MPR196698 MZN196696:MZN196698 NJJ196696:NJJ196698 NTF196696:NTF196698 ODB196696:ODB196698 OMX196696:OMX196698 OWT196696:OWT196698 PGP196696:PGP196698 PQL196696:PQL196698 QAH196696:QAH196698 QKD196696:QKD196698 QTZ196696:QTZ196698 RDV196696:RDV196698 RNR196696:RNR196698 RXN196696:RXN196698 SHJ196696:SHJ196698 SRF196696:SRF196698 TBB196696:TBB196698 TKX196696:TKX196698 TUT196696:TUT196698 UEP196696:UEP196698 UOL196696:UOL196698 UYH196696:UYH196698 VID196696:VID196698 VRZ196696:VRZ196698 WBV196696:WBV196698 WLR196696:WLR196698 WVN196696:WVN196698 F262232:F262234 JB262232:JB262234 SX262232:SX262234 ACT262232:ACT262234 AMP262232:AMP262234 AWL262232:AWL262234 BGH262232:BGH262234 BQD262232:BQD262234 BZZ262232:BZZ262234 CJV262232:CJV262234 CTR262232:CTR262234 DDN262232:DDN262234 DNJ262232:DNJ262234 DXF262232:DXF262234 EHB262232:EHB262234 EQX262232:EQX262234 FAT262232:FAT262234 FKP262232:FKP262234 FUL262232:FUL262234 GEH262232:GEH262234 GOD262232:GOD262234 GXZ262232:GXZ262234 HHV262232:HHV262234 HRR262232:HRR262234 IBN262232:IBN262234 ILJ262232:ILJ262234 IVF262232:IVF262234 JFB262232:JFB262234 JOX262232:JOX262234 JYT262232:JYT262234 KIP262232:KIP262234 KSL262232:KSL262234 LCH262232:LCH262234 LMD262232:LMD262234 LVZ262232:LVZ262234 MFV262232:MFV262234 MPR262232:MPR262234 MZN262232:MZN262234 NJJ262232:NJJ262234 NTF262232:NTF262234 ODB262232:ODB262234 OMX262232:OMX262234 OWT262232:OWT262234 PGP262232:PGP262234 PQL262232:PQL262234 QAH262232:QAH262234 QKD262232:QKD262234 QTZ262232:QTZ262234 RDV262232:RDV262234 RNR262232:RNR262234 RXN262232:RXN262234 SHJ262232:SHJ262234 SRF262232:SRF262234 TBB262232:TBB262234 TKX262232:TKX262234 TUT262232:TUT262234 UEP262232:UEP262234 UOL262232:UOL262234 UYH262232:UYH262234 VID262232:VID262234 VRZ262232:VRZ262234 WBV262232:WBV262234 WLR262232:WLR262234 WVN262232:WVN262234 F327768:F327770 JB327768:JB327770 SX327768:SX327770 ACT327768:ACT327770 AMP327768:AMP327770 AWL327768:AWL327770 BGH327768:BGH327770 BQD327768:BQD327770 BZZ327768:BZZ327770 CJV327768:CJV327770 CTR327768:CTR327770 DDN327768:DDN327770 DNJ327768:DNJ327770 DXF327768:DXF327770 EHB327768:EHB327770 EQX327768:EQX327770 FAT327768:FAT327770 FKP327768:FKP327770 FUL327768:FUL327770 GEH327768:GEH327770 GOD327768:GOD327770 GXZ327768:GXZ327770 HHV327768:HHV327770 HRR327768:HRR327770 IBN327768:IBN327770 ILJ327768:ILJ327770 IVF327768:IVF327770 JFB327768:JFB327770 JOX327768:JOX327770 JYT327768:JYT327770 KIP327768:KIP327770 KSL327768:KSL327770 LCH327768:LCH327770 LMD327768:LMD327770 LVZ327768:LVZ327770 MFV327768:MFV327770 MPR327768:MPR327770 MZN327768:MZN327770 NJJ327768:NJJ327770 NTF327768:NTF327770 ODB327768:ODB327770 OMX327768:OMX327770 OWT327768:OWT327770 PGP327768:PGP327770 PQL327768:PQL327770 QAH327768:QAH327770 QKD327768:QKD327770 QTZ327768:QTZ327770 RDV327768:RDV327770 RNR327768:RNR327770 RXN327768:RXN327770 SHJ327768:SHJ327770 SRF327768:SRF327770 TBB327768:TBB327770 TKX327768:TKX327770 TUT327768:TUT327770 UEP327768:UEP327770 UOL327768:UOL327770 UYH327768:UYH327770 VID327768:VID327770 VRZ327768:VRZ327770 WBV327768:WBV327770 WLR327768:WLR327770 WVN327768:WVN327770 F393304:F393306 JB393304:JB393306 SX393304:SX393306 ACT393304:ACT393306 AMP393304:AMP393306 AWL393304:AWL393306 BGH393304:BGH393306 BQD393304:BQD393306 BZZ393304:BZZ393306 CJV393304:CJV393306 CTR393304:CTR393306 DDN393304:DDN393306 DNJ393304:DNJ393306 DXF393304:DXF393306 EHB393304:EHB393306 EQX393304:EQX393306 FAT393304:FAT393306 FKP393304:FKP393306 FUL393304:FUL393306 GEH393304:GEH393306 GOD393304:GOD393306 GXZ393304:GXZ393306 HHV393304:HHV393306 HRR393304:HRR393306 IBN393304:IBN393306 ILJ393304:ILJ393306 IVF393304:IVF393306 JFB393304:JFB393306 JOX393304:JOX393306 JYT393304:JYT393306 KIP393304:KIP393306 KSL393304:KSL393306 LCH393304:LCH393306 LMD393304:LMD393306 LVZ393304:LVZ393306 MFV393304:MFV393306 MPR393304:MPR393306 MZN393304:MZN393306 NJJ393304:NJJ393306 NTF393304:NTF393306 ODB393304:ODB393306 OMX393304:OMX393306 OWT393304:OWT393306 PGP393304:PGP393306 PQL393304:PQL393306 QAH393304:QAH393306 QKD393304:QKD393306 QTZ393304:QTZ393306 RDV393304:RDV393306 RNR393304:RNR393306 RXN393304:RXN393306 SHJ393304:SHJ393306 SRF393304:SRF393306 TBB393304:TBB393306 TKX393304:TKX393306 TUT393304:TUT393306 UEP393304:UEP393306 UOL393304:UOL393306 UYH393304:UYH393306 VID393304:VID393306 VRZ393304:VRZ393306 WBV393304:WBV393306 WLR393304:WLR393306 WVN393304:WVN393306 F458840:F458842 JB458840:JB458842 SX458840:SX458842 ACT458840:ACT458842 AMP458840:AMP458842 AWL458840:AWL458842 BGH458840:BGH458842 BQD458840:BQD458842 BZZ458840:BZZ458842 CJV458840:CJV458842 CTR458840:CTR458842 DDN458840:DDN458842 DNJ458840:DNJ458842 DXF458840:DXF458842 EHB458840:EHB458842 EQX458840:EQX458842 FAT458840:FAT458842 FKP458840:FKP458842 FUL458840:FUL458842 GEH458840:GEH458842 GOD458840:GOD458842 GXZ458840:GXZ458842 HHV458840:HHV458842 HRR458840:HRR458842 IBN458840:IBN458842 ILJ458840:ILJ458842 IVF458840:IVF458842 JFB458840:JFB458842 JOX458840:JOX458842 JYT458840:JYT458842 KIP458840:KIP458842 KSL458840:KSL458842 LCH458840:LCH458842 LMD458840:LMD458842 LVZ458840:LVZ458842 MFV458840:MFV458842 MPR458840:MPR458842 MZN458840:MZN458842 NJJ458840:NJJ458842 NTF458840:NTF458842 ODB458840:ODB458842 OMX458840:OMX458842 OWT458840:OWT458842 PGP458840:PGP458842 PQL458840:PQL458842 QAH458840:QAH458842 QKD458840:QKD458842 QTZ458840:QTZ458842 RDV458840:RDV458842 RNR458840:RNR458842 RXN458840:RXN458842 SHJ458840:SHJ458842 SRF458840:SRF458842 TBB458840:TBB458842 TKX458840:TKX458842 TUT458840:TUT458842 UEP458840:UEP458842 UOL458840:UOL458842 UYH458840:UYH458842 VID458840:VID458842 VRZ458840:VRZ458842 WBV458840:WBV458842 WLR458840:WLR458842 WVN458840:WVN458842 F524376:F524378 JB524376:JB524378 SX524376:SX524378 ACT524376:ACT524378 AMP524376:AMP524378 AWL524376:AWL524378 BGH524376:BGH524378 BQD524376:BQD524378 BZZ524376:BZZ524378 CJV524376:CJV524378 CTR524376:CTR524378 DDN524376:DDN524378 DNJ524376:DNJ524378 DXF524376:DXF524378 EHB524376:EHB524378 EQX524376:EQX524378 FAT524376:FAT524378 FKP524376:FKP524378 FUL524376:FUL524378 GEH524376:GEH524378 GOD524376:GOD524378 GXZ524376:GXZ524378 HHV524376:HHV524378 HRR524376:HRR524378 IBN524376:IBN524378 ILJ524376:ILJ524378 IVF524376:IVF524378 JFB524376:JFB524378 JOX524376:JOX524378 JYT524376:JYT524378 KIP524376:KIP524378 KSL524376:KSL524378 LCH524376:LCH524378 LMD524376:LMD524378 LVZ524376:LVZ524378 MFV524376:MFV524378 MPR524376:MPR524378 MZN524376:MZN524378 NJJ524376:NJJ524378 NTF524376:NTF524378 ODB524376:ODB524378 OMX524376:OMX524378 OWT524376:OWT524378 PGP524376:PGP524378 PQL524376:PQL524378 QAH524376:QAH524378 QKD524376:QKD524378 QTZ524376:QTZ524378 RDV524376:RDV524378 RNR524376:RNR524378 RXN524376:RXN524378 SHJ524376:SHJ524378 SRF524376:SRF524378 TBB524376:TBB524378 TKX524376:TKX524378 TUT524376:TUT524378 UEP524376:UEP524378 UOL524376:UOL524378 UYH524376:UYH524378 VID524376:VID524378 VRZ524376:VRZ524378 WBV524376:WBV524378 WLR524376:WLR524378 WVN524376:WVN524378 F589912:F589914 JB589912:JB589914 SX589912:SX589914 ACT589912:ACT589914 AMP589912:AMP589914 AWL589912:AWL589914 BGH589912:BGH589914 BQD589912:BQD589914 BZZ589912:BZZ589914 CJV589912:CJV589914 CTR589912:CTR589914 DDN589912:DDN589914 DNJ589912:DNJ589914 DXF589912:DXF589914 EHB589912:EHB589914 EQX589912:EQX589914 FAT589912:FAT589914 FKP589912:FKP589914 FUL589912:FUL589914 GEH589912:GEH589914 GOD589912:GOD589914 GXZ589912:GXZ589914 HHV589912:HHV589914 HRR589912:HRR589914 IBN589912:IBN589914 ILJ589912:ILJ589914 IVF589912:IVF589914 JFB589912:JFB589914 JOX589912:JOX589914 JYT589912:JYT589914 KIP589912:KIP589914 KSL589912:KSL589914 LCH589912:LCH589914 LMD589912:LMD589914 LVZ589912:LVZ589914 MFV589912:MFV589914 MPR589912:MPR589914 MZN589912:MZN589914 NJJ589912:NJJ589914 NTF589912:NTF589914 ODB589912:ODB589914 OMX589912:OMX589914 OWT589912:OWT589914 PGP589912:PGP589914 PQL589912:PQL589914 QAH589912:QAH589914 QKD589912:QKD589914 QTZ589912:QTZ589914 RDV589912:RDV589914 RNR589912:RNR589914 RXN589912:RXN589914 SHJ589912:SHJ589914 SRF589912:SRF589914 TBB589912:TBB589914 TKX589912:TKX589914 TUT589912:TUT589914 UEP589912:UEP589914 UOL589912:UOL589914 UYH589912:UYH589914 VID589912:VID589914 VRZ589912:VRZ589914 WBV589912:WBV589914 WLR589912:WLR589914 WVN589912:WVN589914 F655448:F655450 JB655448:JB655450 SX655448:SX655450 ACT655448:ACT655450 AMP655448:AMP655450 AWL655448:AWL655450 BGH655448:BGH655450 BQD655448:BQD655450 BZZ655448:BZZ655450 CJV655448:CJV655450 CTR655448:CTR655450 DDN655448:DDN655450 DNJ655448:DNJ655450 DXF655448:DXF655450 EHB655448:EHB655450 EQX655448:EQX655450 FAT655448:FAT655450 FKP655448:FKP655450 FUL655448:FUL655450 GEH655448:GEH655450 GOD655448:GOD655450 GXZ655448:GXZ655450 HHV655448:HHV655450 HRR655448:HRR655450 IBN655448:IBN655450 ILJ655448:ILJ655450 IVF655448:IVF655450 JFB655448:JFB655450 JOX655448:JOX655450 JYT655448:JYT655450 KIP655448:KIP655450 KSL655448:KSL655450 LCH655448:LCH655450 LMD655448:LMD655450 LVZ655448:LVZ655450 MFV655448:MFV655450 MPR655448:MPR655450 MZN655448:MZN655450 NJJ655448:NJJ655450 NTF655448:NTF655450 ODB655448:ODB655450 OMX655448:OMX655450 OWT655448:OWT655450 PGP655448:PGP655450 PQL655448:PQL655450 QAH655448:QAH655450 QKD655448:QKD655450 QTZ655448:QTZ655450 RDV655448:RDV655450 RNR655448:RNR655450 RXN655448:RXN655450 SHJ655448:SHJ655450 SRF655448:SRF655450 TBB655448:TBB655450 TKX655448:TKX655450 TUT655448:TUT655450 UEP655448:UEP655450 UOL655448:UOL655450 UYH655448:UYH655450 VID655448:VID655450 VRZ655448:VRZ655450 WBV655448:WBV655450 WLR655448:WLR655450 WVN655448:WVN655450 F720984:F720986 JB720984:JB720986 SX720984:SX720986 ACT720984:ACT720986 AMP720984:AMP720986 AWL720984:AWL720986 BGH720984:BGH720986 BQD720984:BQD720986 BZZ720984:BZZ720986 CJV720984:CJV720986 CTR720984:CTR720986 DDN720984:DDN720986 DNJ720984:DNJ720986 DXF720984:DXF720986 EHB720984:EHB720986 EQX720984:EQX720986 FAT720984:FAT720986 FKP720984:FKP720986 FUL720984:FUL720986 GEH720984:GEH720986 GOD720984:GOD720986 GXZ720984:GXZ720986 HHV720984:HHV720986 HRR720984:HRR720986 IBN720984:IBN720986 ILJ720984:ILJ720986 IVF720984:IVF720986 JFB720984:JFB720986 JOX720984:JOX720986 JYT720984:JYT720986 KIP720984:KIP720986 KSL720984:KSL720986 LCH720984:LCH720986 LMD720984:LMD720986 LVZ720984:LVZ720986 MFV720984:MFV720986 MPR720984:MPR720986 MZN720984:MZN720986 NJJ720984:NJJ720986 NTF720984:NTF720986 ODB720984:ODB720986 OMX720984:OMX720986 OWT720984:OWT720986 PGP720984:PGP720986 PQL720984:PQL720986 QAH720984:QAH720986 QKD720984:QKD720986 QTZ720984:QTZ720986 RDV720984:RDV720986 RNR720984:RNR720986 RXN720984:RXN720986 SHJ720984:SHJ720986 SRF720984:SRF720986 TBB720984:TBB720986 TKX720984:TKX720986 TUT720984:TUT720986 UEP720984:UEP720986 UOL720984:UOL720986 UYH720984:UYH720986 VID720984:VID720986 VRZ720984:VRZ720986 WBV720984:WBV720986 WLR720984:WLR720986 WVN720984:WVN720986 F786520:F786522 JB786520:JB786522 SX786520:SX786522 ACT786520:ACT786522 AMP786520:AMP786522 AWL786520:AWL786522 BGH786520:BGH786522 BQD786520:BQD786522 BZZ786520:BZZ786522 CJV786520:CJV786522 CTR786520:CTR786522 DDN786520:DDN786522 DNJ786520:DNJ786522 DXF786520:DXF786522 EHB786520:EHB786522 EQX786520:EQX786522 FAT786520:FAT786522 FKP786520:FKP786522 FUL786520:FUL786522 GEH786520:GEH786522 GOD786520:GOD786522 GXZ786520:GXZ786522 HHV786520:HHV786522 HRR786520:HRR786522 IBN786520:IBN786522 ILJ786520:ILJ786522 IVF786520:IVF786522 JFB786520:JFB786522 JOX786520:JOX786522 JYT786520:JYT786522 KIP786520:KIP786522 KSL786520:KSL786522 LCH786520:LCH786522 LMD786520:LMD786522 LVZ786520:LVZ786522 MFV786520:MFV786522 MPR786520:MPR786522 MZN786520:MZN786522 NJJ786520:NJJ786522 NTF786520:NTF786522 ODB786520:ODB786522 OMX786520:OMX786522 OWT786520:OWT786522 PGP786520:PGP786522 PQL786520:PQL786522 QAH786520:QAH786522 QKD786520:QKD786522 QTZ786520:QTZ786522 RDV786520:RDV786522 RNR786520:RNR786522 RXN786520:RXN786522 SHJ786520:SHJ786522 SRF786520:SRF786522 TBB786520:TBB786522 TKX786520:TKX786522 TUT786520:TUT786522 UEP786520:UEP786522 UOL786520:UOL786522 UYH786520:UYH786522 VID786520:VID786522 VRZ786520:VRZ786522 WBV786520:WBV786522 WLR786520:WLR786522 WVN786520:WVN786522 F852056:F852058 JB852056:JB852058 SX852056:SX852058 ACT852056:ACT852058 AMP852056:AMP852058 AWL852056:AWL852058 BGH852056:BGH852058 BQD852056:BQD852058 BZZ852056:BZZ852058 CJV852056:CJV852058 CTR852056:CTR852058 DDN852056:DDN852058 DNJ852056:DNJ852058 DXF852056:DXF852058 EHB852056:EHB852058 EQX852056:EQX852058 FAT852056:FAT852058 FKP852056:FKP852058 FUL852056:FUL852058 GEH852056:GEH852058 GOD852056:GOD852058 GXZ852056:GXZ852058 HHV852056:HHV852058 HRR852056:HRR852058 IBN852056:IBN852058 ILJ852056:ILJ852058 IVF852056:IVF852058 JFB852056:JFB852058 JOX852056:JOX852058 JYT852056:JYT852058 KIP852056:KIP852058 KSL852056:KSL852058 LCH852056:LCH852058 LMD852056:LMD852058 LVZ852056:LVZ852058 MFV852056:MFV852058 MPR852056:MPR852058 MZN852056:MZN852058 NJJ852056:NJJ852058 NTF852056:NTF852058 ODB852056:ODB852058 OMX852056:OMX852058 OWT852056:OWT852058 PGP852056:PGP852058 PQL852056:PQL852058 QAH852056:QAH852058 QKD852056:QKD852058 QTZ852056:QTZ852058 RDV852056:RDV852058 RNR852056:RNR852058 RXN852056:RXN852058 SHJ852056:SHJ852058 SRF852056:SRF852058 TBB852056:TBB852058 TKX852056:TKX852058 TUT852056:TUT852058 UEP852056:UEP852058 UOL852056:UOL852058 UYH852056:UYH852058 VID852056:VID852058 VRZ852056:VRZ852058 WBV852056:WBV852058 WLR852056:WLR852058 WVN852056:WVN852058 F917592:F917594 JB917592:JB917594 SX917592:SX917594 ACT917592:ACT917594 AMP917592:AMP917594 AWL917592:AWL917594 BGH917592:BGH917594 BQD917592:BQD917594 BZZ917592:BZZ917594 CJV917592:CJV917594 CTR917592:CTR917594 DDN917592:DDN917594 DNJ917592:DNJ917594 DXF917592:DXF917594 EHB917592:EHB917594 EQX917592:EQX917594 FAT917592:FAT917594 FKP917592:FKP917594 FUL917592:FUL917594 GEH917592:GEH917594 GOD917592:GOD917594 GXZ917592:GXZ917594 HHV917592:HHV917594 HRR917592:HRR917594 IBN917592:IBN917594 ILJ917592:ILJ917594 IVF917592:IVF917594 JFB917592:JFB917594 JOX917592:JOX917594 JYT917592:JYT917594 KIP917592:KIP917594 KSL917592:KSL917594 LCH917592:LCH917594 LMD917592:LMD917594 LVZ917592:LVZ917594 MFV917592:MFV917594 MPR917592:MPR917594 MZN917592:MZN917594 NJJ917592:NJJ917594 NTF917592:NTF917594 ODB917592:ODB917594 OMX917592:OMX917594 OWT917592:OWT917594 PGP917592:PGP917594 PQL917592:PQL917594 QAH917592:QAH917594 QKD917592:QKD917594 QTZ917592:QTZ917594 RDV917592:RDV917594 RNR917592:RNR917594 RXN917592:RXN917594 SHJ917592:SHJ917594 SRF917592:SRF917594 TBB917592:TBB917594 TKX917592:TKX917594 TUT917592:TUT917594 UEP917592:UEP917594 UOL917592:UOL917594 UYH917592:UYH917594 VID917592:VID917594 VRZ917592:VRZ917594 WBV917592:WBV917594 WLR917592:WLR917594 WVN917592:WVN917594 F983128:F983130 JB983128:JB983130 SX983128:SX983130 ACT983128:ACT983130 AMP983128:AMP983130 AWL983128:AWL983130 BGH983128:BGH983130 BQD983128:BQD983130 BZZ983128:BZZ983130 CJV983128:CJV983130 CTR983128:CTR983130 DDN983128:DDN983130 DNJ983128:DNJ983130 DXF983128:DXF983130 EHB983128:EHB983130 EQX983128:EQX983130 FAT983128:FAT983130 FKP983128:FKP983130 FUL983128:FUL983130 GEH983128:GEH983130 GOD983128:GOD983130 GXZ983128:GXZ983130 HHV983128:HHV983130 HRR983128:HRR983130 IBN983128:IBN983130 ILJ983128:ILJ983130 IVF983128:IVF983130 JFB983128:JFB983130 JOX983128:JOX983130 JYT983128:JYT983130 KIP983128:KIP983130 KSL983128:KSL983130 LCH983128:LCH983130 LMD983128:LMD983130 LVZ983128:LVZ983130 MFV983128:MFV983130 MPR983128:MPR983130 MZN983128:MZN983130 NJJ983128:NJJ983130 NTF983128:NTF983130 ODB983128:ODB983130 OMX983128:OMX983130 OWT983128:OWT983130 PGP983128:PGP983130 PQL983128:PQL983130 QAH983128:QAH983130 QKD983128:QKD983130 QTZ983128:QTZ983130 RDV983128:RDV983130 RNR983128:RNR983130 RXN983128:RXN983130 SHJ983128:SHJ983130 SRF983128:SRF983130 TBB983128:TBB983130 TKX983128:TKX983130 TUT983128:TUT983130 UEP983128:UEP983130 UOL983128:UOL983130 UYH983128:UYH983130 VID983128:VID983130 VRZ983128:VRZ983130 WBV983128:WBV983130 WLR983128:WLR983130 WVN983128:WVN983130 E173:E179 F65571:F65572 JB65571:JB65572 SX65571:SX65572 ACT65571:ACT65572 AMP65571:AMP65572 AWL65571:AWL65572 BGH65571:BGH65572 BQD65571:BQD65572 BZZ65571:BZZ65572 CJV65571:CJV65572 CTR65571:CTR65572 DDN65571:DDN65572 DNJ65571:DNJ65572 DXF65571:DXF65572 EHB65571:EHB65572 EQX65571:EQX65572 FAT65571:FAT65572 FKP65571:FKP65572 FUL65571:FUL65572 GEH65571:GEH65572 GOD65571:GOD65572 GXZ65571:GXZ65572 HHV65571:HHV65572 HRR65571:HRR65572 IBN65571:IBN65572 ILJ65571:ILJ65572 IVF65571:IVF65572 JFB65571:JFB65572 JOX65571:JOX65572 JYT65571:JYT65572 KIP65571:KIP65572 KSL65571:KSL65572 LCH65571:LCH65572 LMD65571:LMD65572 LVZ65571:LVZ65572 MFV65571:MFV65572 MPR65571:MPR65572 MZN65571:MZN65572 NJJ65571:NJJ65572 NTF65571:NTF65572 ODB65571:ODB65572 OMX65571:OMX65572 OWT65571:OWT65572 PGP65571:PGP65572 PQL65571:PQL65572 QAH65571:QAH65572 QKD65571:QKD65572 QTZ65571:QTZ65572 RDV65571:RDV65572 RNR65571:RNR65572 RXN65571:RXN65572 SHJ65571:SHJ65572 SRF65571:SRF65572 TBB65571:TBB65572 TKX65571:TKX65572 TUT65571:TUT65572 UEP65571:UEP65572 UOL65571:UOL65572 UYH65571:UYH65572 VID65571:VID65572 VRZ65571:VRZ65572 WBV65571:WBV65572 WLR65571:WLR65572 WVN65571:WVN65572 F131107:F131108 JB131107:JB131108 SX131107:SX131108 ACT131107:ACT131108 AMP131107:AMP131108 AWL131107:AWL131108 BGH131107:BGH131108 BQD131107:BQD131108 BZZ131107:BZZ131108 CJV131107:CJV131108 CTR131107:CTR131108 DDN131107:DDN131108 DNJ131107:DNJ131108 DXF131107:DXF131108 EHB131107:EHB131108 EQX131107:EQX131108 FAT131107:FAT131108 FKP131107:FKP131108 FUL131107:FUL131108 GEH131107:GEH131108 GOD131107:GOD131108 GXZ131107:GXZ131108 HHV131107:HHV131108 HRR131107:HRR131108 IBN131107:IBN131108 ILJ131107:ILJ131108 IVF131107:IVF131108 JFB131107:JFB131108 JOX131107:JOX131108 JYT131107:JYT131108 KIP131107:KIP131108 KSL131107:KSL131108 LCH131107:LCH131108 LMD131107:LMD131108 LVZ131107:LVZ131108 MFV131107:MFV131108 MPR131107:MPR131108 MZN131107:MZN131108 NJJ131107:NJJ131108 NTF131107:NTF131108 ODB131107:ODB131108 OMX131107:OMX131108 OWT131107:OWT131108 PGP131107:PGP131108 PQL131107:PQL131108 QAH131107:QAH131108 QKD131107:QKD131108 QTZ131107:QTZ131108 RDV131107:RDV131108 RNR131107:RNR131108 RXN131107:RXN131108 SHJ131107:SHJ131108 SRF131107:SRF131108 TBB131107:TBB131108 TKX131107:TKX131108 TUT131107:TUT131108 UEP131107:UEP131108 UOL131107:UOL131108 UYH131107:UYH131108 VID131107:VID131108 VRZ131107:VRZ131108 WBV131107:WBV131108 WLR131107:WLR131108 WVN131107:WVN131108 F196643:F196644 JB196643:JB196644 SX196643:SX196644 ACT196643:ACT196644 AMP196643:AMP196644 AWL196643:AWL196644 BGH196643:BGH196644 BQD196643:BQD196644 BZZ196643:BZZ196644 CJV196643:CJV196644 CTR196643:CTR196644 DDN196643:DDN196644 DNJ196643:DNJ196644 DXF196643:DXF196644 EHB196643:EHB196644 EQX196643:EQX196644 FAT196643:FAT196644 FKP196643:FKP196644 FUL196643:FUL196644 GEH196643:GEH196644 GOD196643:GOD196644 GXZ196643:GXZ196644 HHV196643:HHV196644 HRR196643:HRR196644 IBN196643:IBN196644 ILJ196643:ILJ196644 IVF196643:IVF196644 JFB196643:JFB196644 JOX196643:JOX196644 JYT196643:JYT196644 KIP196643:KIP196644 KSL196643:KSL196644 LCH196643:LCH196644 LMD196643:LMD196644 LVZ196643:LVZ196644 MFV196643:MFV196644 MPR196643:MPR196644 MZN196643:MZN196644 NJJ196643:NJJ196644 NTF196643:NTF196644 ODB196643:ODB196644 OMX196643:OMX196644 OWT196643:OWT196644 PGP196643:PGP196644 PQL196643:PQL196644 QAH196643:QAH196644 QKD196643:QKD196644 QTZ196643:QTZ196644 RDV196643:RDV196644 RNR196643:RNR196644 RXN196643:RXN196644 SHJ196643:SHJ196644 SRF196643:SRF196644 TBB196643:TBB196644 TKX196643:TKX196644 TUT196643:TUT196644 UEP196643:UEP196644 UOL196643:UOL196644 UYH196643:UYH196644 VID196643:VID196644 VRZ196643:VRZ196644 WBV196643:WBV196644 WLR196643:WLR196644 WVN196643:WVN196644 F262179:F262180 JB262179:JB262180 SX262179:SX262180 ACT262179:ACT262180 AMP262179:AMP262180 AWL262179:AWL262180 BGH262179:BGH262180 BQD262179:BQD262180 BZZ262179:BZZ262180 CJV262179:CJV262180 CTR262179:CTR262180 DDN262179:DDN262180 DNJ262179:DNJ262180 DXF262179:DXF262180 EHB262179:EHB262180 EQX262179:EQX262180 FAT262179:FAT262180 FKP262179:FKP262180 FUL262179:FUL262180 GEH262179:GEH262180 GOD262179:GOD262180 GXZ262179:GXZ262180 HHV262179:HHV262180 HRR262179:HRR262180 IBN262179:IBN262180 ILJ262179:ILJ262180 IVF262179:IVF262180 JFB262179:JFB262180 JOX262179:JOX262180 JYT262179:JYT262180 KIP262179:KIP262180 KSL262179:KSL262180 LCH262179:LCH262180 LMD262179:LMD262180 LVZ262179:LVZ262180 MFV262179:MFV262180 MPR262179:MPR262180 MZN262179:MZN262180 NJJ262179:NJJ262180 NTF262179:NTF262180 ODB262179:ODB262180 OMX262179:OMX262180 OWT262179:OWT262180 PGP262179:PGP262180 PQL262179:PQL262180 QAH262179:QAH262180 QKD262179:QKD262180 QTZ262179:QTZ262180 RDV262179:RDV262180 RNR262179:RNR262180 RXN262179:RXN262180 SHJ262179:SHJ262180 SRF262179:SRF262180 TBB262179:TBB262180 TKX262179:TKX262180 TUT262179:TUT262180 UEP262179:UEP262180 UOL262179:UOL262180 UYH262179:UYH262180 VID262179:VID262180 VRZ262179:VRZ262180 WBV262179:WBV262180 WLR262179:WLR262180 WVN262179:WVN262180 F327715:F327716 JB327715:JB327716 SX327715:SX327716 ACT327715:ACT327716 AMP327715:AMP327716 AWL327715:AWL327716 BGH327715:BGH327716 BQD327715:BQD327716 BZZ327715:BZZ327716 CJV327715:CJV327716 CTR327715:CTR327716 DDN327715:DDN327716 DNJ327715:DNJ327716 DXF327715:DXF327716 EHB327715:EHB327716 EQX327715:EQX327716 FAT327715:FAT327716 FKP327715:FKP327716 FUL327715:FUL327716 GEH327715:GEH327716 GOD327715:GOD327716 GXZ327715:GXZ327716 HHV327715:HHV327716 HRR327715:HRR327716 IBN327715:IBN327716 ILJ327715:ILJ327716 IVF327715:IVF327716 JFB327715:JFB327716 JOX327715:JOX327716 JYT327715:JYT327716 KIP327715:KIP327716 KSL327715:KSL327716 LCH327715:LCH327716 LMD327715:LMD327716 LVZ327715:LVZ327716 MFV327715:MFV327716 MPR327715:MPR327716 MZN327715:MZN327716 NJJ327715:NJJ327716 NTF327715:NTF327716 ODB327715:ODB327716 OMX327715:OMX327716 OWT327715:OWT327716 PGP327715:PGP327716 PQL327715:PQL327716 QAH327715:QAH327716 QKD327715:QKD327716 QTZ327715:QTZ327716 RDV327715:RDV327716 RNR327715:RNR327716 RXN327715:RXN327716 SHJ327715:SHJ327716 SRF327715:SRF327716 TBB327715:TBB327716 TKX327715:TKX327716 TUT327715:TUT327716 UEP327715:UEP327716 UOL327715:UOL327716 UYH327715:UYH327716 VID327715:VID327716 VRZ327715:VRZ327716 WBV327715:WBV327716 WLR327715:WLR327716 WVN327715:WVN327716 F393251:F393252 JB393251:JB393252 SX393251:SX393252 ACT393251:ACT393252 AMP393251:AMP393252 AWL393251:AWL393252 BGH393251:BGH393252 BQD393251:BQD393252 BZZ393251:BZZ393252 CJV393251:CJV393252 CTR393251:CTR393252 DDN393251:DDN393252 DNJ393251:DNJ393252 DXF393251:DXF393252 EHB393251:EHB393252 EQX393251:EQX393252 FAT393251:FAT393252 FKP393251:FKP393252 FUL393251:FUL393252 GEH393251:GEH393252 GOD393251:GOD393252 GXZ393251:GXZ393252 HHV393251:HHV393252 HRR393251:HRR393252 IBN393251:IBN393252 ILJ393251:ILJ393252 IVF393251:IVF393252 JFB393251:JFB393252 JOX393251:JOX393252 JYT393251:JYT393252 KIP393251:KIP393252 KSL393251:KSL393252 LCH393251:LCH393252 LMD393251:LMD393252 LVZ393251:LVZ393252 MFV393251:MFV393252 MPR393251:MPR393252 MZN393251:MZN393252 NJJ393251:NJJ393252 NTF393251:NTF393252 ODB393251:ODB393252 OMX393251:OMX393252 OWT393251:OWT393252 PGP393251:PGP393252 PQL393251:PQL393252 QAH393251:QAH393252 QKD393251:QKD393252 QTZ393251:QTZ393252 RDV393251:RDV393252 RNR393251:RNR393252 RXN393251:RXN393252 SHJ393251:SHJ393252 SRF393251:SRF393252 TBB393251:TBB393252 TKX393251:TKX393252 TUT393251:TUT393252 UEP393251:UEP393252 UOL393251:UOL393252 UYH393251:UYH393252 VID393251:VID393252 VRZ393251:VRZ393252 WBV393251:WBV393252 WLR393251:WLR393252 WVN393251:WVN393252 F458787:F458788 JB458787:JB458788 SX458787:SX458788 ACT458787:ACT458788 AMP458787:AMP458788 AWL458787:AWL458788 BGH458787:BGH458788 BQD458787:BQD458788 BZZ458787:BZZ458788 CJV458787:CJV458788 CTR458787:CTR458788 DDN458787:DDN458788 DNJ458787:DNJ458788 DXF458787:DXF458788 EHB458787:EHB458788 EQX458787:EQX458788 FAT458787:FAT458788 FKP458787:FKP458788 FUL458787:FUL458788 GEH458787:GEH458788 GOD458787:GOD458788 GXZ458787:GXZ458788 HHV458787:HHV458788 HRR458787:HRR458788 IBN458787:IBN458788 ILJ458787:ILJ458788 IVF458787:IVF458788 JFB458787:JFB458788 JOX458787:JOX458788 JYT458787:JYT458788 KIP458787:KIP458788 KSL458787:KSL458788 LCH458787:LCH458788 LMD458787:LMD458788 LVZ458787:LVZ458788 MFV458787:MFV458788 MPR458787:MPR458788 MZN458787:MZN458788 NJJ458787:NJJ458788 NTF458787:NTF458788 ODB458787:ODB458788 OMX458787:OMX458788 OWT458787:OWT458788 PGP458787:PGP458788 PQL458787:PQL458788 QAH458787:QAH458788 QKD458787:QKD458788 QTZ458787:QTZ458788 RDV458787:RDV458788 RNR458787:RNR458788 RXN458787:RXN458788 SHJ458787:SHJ458788 SRF458787:SRF458788 TBB458787:TBB458788 TKX458787:TKX458788 TUT458787:TUT458788 UEP458787:UEP458788 UOL458787:UOL458788 UYH458787:UYH458788 VID458787:VID458788 VRZ458787:VRZ458788 WBV458787:WBV458788 WLR458787:WLR458788 WVN458787:WVN458788 F524323:F524324 JB524323:JB524324 SX524323:SX524324 ACT524323:ACT524324 AMP524323:AMP524324 AWL524323:AWL524324 BGH524323:BGH524324 BQD524323:BQD524324 BZZ524323:BZZ524324 CJV524323:CJV524324 CTR524323:CTR524324 DDN524323:DDN524324 DNJ524323:DNJ524324 DXF524323:DXF524324 EHB524323:EHB524324 EQX524323:EQX524324 FAT524323:FAT524324 FKP524323:FKP524324 FUL524323:FUL524324 GEH524323:GEH524324 GOD524323:GOD524324 GXZ524323:GXZ524324 HHV524323:HHV524324 HRR524323:HRR524324 IBN524323:IBN524324 ILJ524323:ILJ524324 IVF524323:IVF524324 JFB524323:JFB524324 JOX524323:JOX524324 JYT524323:JYT524324 KIP524323:KIP524324 KSL524323:KSL524324 LCH524323:LCH524324 LMD524323:LMD524324 LVZ524323:LVZ524324 MFV524323:MFV524324 MPR524323:MPR524324 MZN524323:MZN524324 NJJ524323:NJJ524324 NTF524323:NTF524324 ODB524323:ODB524324 OMX524323:OMX524324 OWT524323:OWT524324 PGP524323:PGP524324 PQL524323:PQL524324 QAH524323:QAH524324 QKD524323:QKD524324 QTZ524323:QTZ524324 RDV524323:RDV524324 RNR524323:RNR524324 RXN524323:RXN524324 SHJ524323:SHJ524324 SRF524323:SRF524324 TBB524323:TBB524324 TKX524323:TKX524324 TUT524323:TUT524324 UEP524323:UEP524324 UOL524323:UOL524324 UYH524323:UYH524324 VID524323:VID524324 VRZ524323:VRZ524324 WBV524323:WBV524324 WLR524323:WLR524324 WVN524323:WVN524324 F589859:F589860 JB589859:JB589860 SX589859:SX589860 ACT589859:ACT589860 AMP589859:AMP589860 AWL589859:AWL589860 BGH589859:BGH589860 BQD589859:BQD589860 BZZ589859:BZZ589860 CJV589859:CJV589860 CTR589859:CTR589860 DDN589859:DDN589860 DNJ589859:DNJ589860 DXF589859:DXF589860 EHB589859:EHB589860 EQX589859:EQX589860 FAT589859:FAT589860 FKP589859:FKP589860 FUL589859:FUL589860 GEH589859:GEH589860 GOD589859:GOD589860 GXZ589859:GXZ589860 HHV589859:HHV589860 HRR589859:HRR589860 IBN589859:IBN589860 ILJ589859:ILJ589860 IVF589859:IVF589860 JFB589859:JFB589860 JOX589859:JOX589860 JYT589859:JYT589860 KIP589859:KIP589860 KSL589859:KSL589860 LCH589859:LCH589860 LMD589859:LMD589860 LVZ589859:LVZ589860 MFV589859:MFV589860 MPR589859:MPR589860 MZN589859:MZN589860 NJJ589859:NJJ589860 NTF589859:NTF589860 ODB589859:ODB589860 OMX589859:OMX589860 OWT589859:OWT589860 PGP589859:PGP589860 PQL589859:PQL589860 QAH589859:QAH589860 QKD589859:QKD589860 QTZ589859:QTZ589860 RDV589859:RDV589860 RNR589859:RNR589860 RXN589859:RXN589860 SHJ589859:SHJ589860 SRF589859:SRF589860 TBB589859:TBB589860 TKX589859:TKX589860 TUT589859:TUT589860 UEP589859:UEP589860 UOL589859:UOL589860 UYH589859:UYH589860 VID589859:VID589860 VRZ589859:VRZ589860 WBV589859:WBV589860 WLR589859:WLR589860 WVN589859:WVN589860 F655395:F655396 JB655395:JB655396 SX655395:SX655396 ACT655395:ACT655396 AMP655395:AMP655396 AWL655395:AWL655396 BGH655395:BGH655396 BQD655395:BQD655396 BZZ655395:BZZ655396 CJV655395:CJV655396 CTR655395:CTR655396 DDN655395:DDN655396 DNJ655395:DNJ655396 DXF655395:DXF655396 EHB655395:EHB655396 EQX655395:EQX655396 FAT655395:FAT655396 FKP655395:FKP655396 FUL655395:FUL655396 GEH655395:GEH655396 GOD655395:GOD655396 GXZ655395:GXZ655396 HHV655395:HHV655396 HRR655395:HRR655396 IBN655395:IBN655396 ILJ655395:ILJ655396 IVF655395:IVF655396 JFB655395:JFB655396 JOX655395:JOX655396 JYT655395:JYT655396 KIP655395:KIP655396 KSL655395:KSL655396 LCH655395:LCH655396 LMD655395:LMD655396 LVZ655395:LVZ655396 MFV655395:MFV655396 MPR655395:MPR655396 MZN655395:MZN655396 NJJ655395:NJJ655396 NTF655395:NTF655396 ODB655395:ODB655396 OMX655395:OMX655396 OWT655395:OWT655396 PGP655395:PGP655396 PQL655395:PQL655396 QAH655395:QAH655396 QKD655395:QKD655396 QTZ655395:QTZ655396 RDV655395:RDV655396 RNR655395:RNR655396 RXN655395:RXN655396 SHJ655395:SHJ655396 SRF655395:SRF655396 TBB655395:TBB655396 TKX655395:TKX655396 TUT655395:TUT655396 UEP655395:UEP655396 UOL655395:UOL655396 UYH655395:UYH655396 VID655395:VID655396 VRZ655395:VRZ655396 WBV655395:WBV655396 WLR655395:WLR655396 WVN655395:WVN655396 F720931:F720932 JB720931:JB720932 SX720931:SX720932 ACT720931:ACT720932 AMP720931:AMP720932 AWL720931:AWL720932 BGH720931:BGH720932 BQD720931:BQD720932 BZZ720931:BZZ720932 CJV720931:CJV720932 CTR720931:CTR720932 DDN720931:DDN720932 DNJ720931:DNJ720932 DXF720931:DXF720932 EHB720931:EHB720932 EQX720931:EQX720932 FAT720931:FAT720932 FKP720931:FKP720932 FUL720931:FUL720932 GEH720931:GEH720932 GOD720931:GOD720932 GXZ720931:GXZ720932 HHV720931:HHV720932 HRR720931:HRR720932 IBN720931:IBN720932 ILJ720931:ILJ720932 IVF720931:IVF720932 JFB720931:JFB720932 JOX720931:JOX720932 JYT720931:JYT720932 KIP720931:KIP720932 KSL720931:KSL720932 LCH720931:LCH720932 LMD720931:LMD720932 LVZ720931:LVZ720932 MFV720931:MFV720932 MPR720931:MPR720932 MZN720931:MZN720932 NJJ720931:NJJ720932 NTF720931:NTF720932 ODB720931:ODB720932 OMX720931:OMX720932 OWT720931:OWT720932 PGP720931:PGP720932 PQL720931:PQL720932 QAH720931:QAH720932 QKD720931:QKD720932 QTZ720931:QTZ720932 RDV720931:RDV720932 RNR720931:RNR720932 RXN720931:RXN720932 SHJ720931:SHJ720932 SRF720931:SRF720932 TBB720931:TBB720932 TKX720931:TKX720932 TUT720931:TUT720932 UEP720931:UEP720932 UOL720931:UOL720932 UYH720931:UYH720932 VID720931:VID720932 VRZ720931:VRZ720932 WBV720931:WBV720932 WLR720931:WLR720932 WVN720931:WVN720932 F786467:F786468 JB786467:JB786468 SX786467:SX786468 ACT786467:ACT786468 AMP786467:AMP786468 AWL786467:AWL786468 BGH786467:BGH786468 BQD786467:BQD786468 BZZ786467:BZZ786468 CJV786467:CJV786468 CTR786467:CTR786468 DDN786467:DDN786468 DNJ786467:DNJ786468 DXF786467:DXF786468 EHB786467:EHB786468 EQX786467:EQX786468 FAT786467:FAT786468 FKP786467:FKP786468 FUL786467:FUL786468 GEH786467:GEH786468 GOD786467:GOD786468 GXZ786467:GXZ786468 HHV786467:HHV786468 HRR786467:HRR786468 IBN786467:IBN786468 ILJ786467:ILJ786468 IVF786467:IVF786468 JFB786467:JFB786468 JOX786467:JOX786468 JYT786467:JYT786468 KIP786467:KIP786468 KSL786467:KSL786468 LCH786467:LCH786468 LMD786467:LMD786468 LVZ786467:LVZ786468 MFV786467:MFV786468 MPR786467:MPR786468 MZN786467:MZN786468 NJJ786467:NJJ786468 NTF786467:NTF786468 ODB786467:ODB786468 OMX786467:OMX786468 OWT786467:OWT786468 PGP786467:PGP786468 PQL786467:PQL786468 QAH786467:QAH786468 QKD786467:QKD786468 QTZ786467:QTZ786468 RDV786467:RDV786468 RNR786467:RNR786468 RXN786467:RXN786468 SHJ786467:SHJ786468 SRF786467:SRF786468 TBB786467:TBB786468 TKX786467:TKX786468 TUT786467:TUT786468 UEP786467:UEP786468 UOL786467:UOL786468 UYH786467:UYH786468 VID786467:VID786468 VRZ786467:VRZ786468 WBV786467:WBV786468 WLR786467:WLR786468 WVN786467:WVN786468 F852003:F852004 JB852003:JB852004 SX852003:SX852004 ACT852003:ACT852004 AMP852003:AMP852004 AWL852003:AWL852004 BGH852003:BGH852004 BQD852003:BQD852004 BZZ852003:BZZ852004 CJV852003:CJV852004 CTR852003:CTR852004 DDN852003:DDN852004 DNJ852003:DNJ852004 DXF852003:DXF852004 EHB852003:EHB852004 EQX852003:EQX852004 FAT852003:FAT852004 FKP852003:FKP852004 FUL852003:FUL852004 GEH852003:GEH852004 GOD852003:GOD852004 GXZ852003:GXZ852004 HHV852003:HHV852004 HRR852003:HRR852004 IBN852003:IBN852004 ILJ852003:ILJ852004 IVF852003:IVF852004 JFB852003:JFB852004 JOX852003:JOX852004 JYT852003:JYT852004 KIP852003:KIP852004 KSL852003:KSL852004 LCH852003:LCH852004 LMD852003:LMD852004 LVZ852003:LVZ852004 MFV852003:MFV852004 MPR852003:MPR852004 MZN852003:MZN852004 NJJ852003:NJJ852004 NTF852003:NTF852004 ODB852003:ODB852004 OMX852003:OMX852004 OWT852003:OWT852004 PGP852003:PGP852004 PQL852003:PQL852004 QAH852003:QAH852004 QKD852003:QKD852004 QTZ852003:QTZ852004 RDV852003:RDV852004 RNR852003:RNR852004 RXN852003:RXN852004 SHJ852003:SHJ852004 SRF852003:SRF852004 TBB852003:TBB852004 TKX852003:TKX852004 TUT852003:TUT852004 UEP852003:UEP852004 UOL852003:UOL852004 UYH852003:UYH852004 VID852003:VID852004 VRZ852003:VRZ852004 WBV852003:WBV852004 WLR852003:WLR852004 WVN852003:WVN852004 F917539:F917540 JB917539:JB917540 SX917539:SX917540 ACT917539:ACT917540 AMP917539:AMP917540 AWL917539:AWL917540 BGH917539:BGH917540 BQD917539:BQD917540 BZZ917539:BZZ917540 CJV917539:CJV917540 CTR917539:CTR917540 DDN917539:DDN917540 DNJ917539:DNJ917540 DXF917539:DXF917540 EHB917539:EHB917540 EQX917539:EQX917540 FAT917539:FAT917540 FKP917539:FKP917540 FUL917539:FUL917540 GEH917539:GEH917540 GOD917539:GOD917540 GXZ917539:GXZ917540 HHV917539:HHV917540 HRR917539:HRR917540 IBN917539:IBN917540 ILJ917539:ILJ917540 IVF917539:IVF917540 JFB917539:JFB917540 JOX917539:JOX917540 JYT917539:JYT917540 KIP917539:KIP917540 KSL917539:KSL917540 LCH917539:LCH917540 LMD917539:LMD917540 LVZ917539:LVZ917540 MFV917539:MFV917540 MPR917539:MPR917540 MZN917539:MZN917540 NJJ917539:NJJ917540 NTF917539:NTF917540 ODB917539:ODB917540 OMX917539:OMX917540 OWT917539:OWT917540 PGP917539:PGP917540 PQL917539:PQL917540 QAH917539:QAH917540 QKD917539:QKD917540 QTZ917539:QTZ917540 RDV917539:RDV917540 RNR917539:RNR917540 RXN917539:RXN917540 SHJ917539:SHJ917540 SRF917539:SRF917540 TBB917539:TBB917540 TKX917539:TKX917540 TUT917539:TUT917540 UEP917539:UEP917540 UOL917539:UOL917540 UYH917539:UYH917540 VID917539:VID917540 VRZ917539:VRZ917540 WBV917539:WBV917540 WLR917539:WLR917540 WVN917539:WVN917540 F983075:F983076 JB983075:JB983076 SX983075:SX983076 ACT983075:ACT983076 AMP983075:AMP983076 AWL983075:AWL983076 BGH983075:BGH983076 BQD983075:BQD983076 BZZ983075:BZZ983076 CJV983075:CJV983076 CTR983075:CTR983076 DDN983075:DDN983076 DNJ983075:DNJ983076 DXF983075:DXF983076 EHB983075:EHB983076 EQX983075:EQX983076 FAT983075:FAT983076 FKP983075:FKP983076 FUL983075:FUL983076 GEH983075:GEH983076 GOD983075:GOD983076 GXZ983075:GXZ983076 HHV983075:HHV983076 HRR983075:HRR983076 IBN983075:IBN983076 ILJ983075:ILJ983076 IVF983075:IVF983076 JFB983075:JFB983076 JOX983075:JOX983076 JYT983075:JYT983076 KIP983075:KIP983076 KSL983075:KSL983076 LCH983075:LCH983076 LMD983075:LMD983076 LVZ983075:LVZ983076 MFV983075:MFV983076 MPR983075:MPR983076 MZN983075:MZN983076 NJJ983075:NJJ983076 NTF983075:NTF983076 ODB983075:ODB983076 OMX983075:OMX983076 OWT983075:OWT983076 PGP983075:PGP983076 PQL983075:PQL983076 QAH983075:QAH983076 QKD983075:QKD983076 QTZ983075:QTZ983076 RDV983075:RDV983076 RNR983075:RNR983076 RXN983075:RXN983076 SHJ983075:SHJ983076 SRF983075:SRF983076 TBB983075:TBB983076 TKX983075:TKX983076 TUT983075:TUT983076 UEP983075:UEP983076 UOL983075:UOL983076 UYH983075:UYH983076 VID983075:VID983076 VRZ983075:VRZ983076 WBV983075:WBV983076 WLR983075:WLR983076 WVN983075:WVN983076 F24:F34 JB24:JB34 SX24:SX34 ACT24:ACT34 AMP24:AMP34 AWL24:AWL34 BGH24:BGH34 BQD24:BQD34 BZZ24:BZZ34 CJV24:CJV34 CTR24:CTR34 DDN24:DDN34 DNJ24:DNJ34 DXF24:DXF34 EHB24:EHB34 EQX24:EQX34 FAT24:FAT34 FKP24:FKP34 FUL24:FUL34 GEH24:GEH34 GOD24:GOD34 GXZ24:GXZ34 HHV24:HHV34 HRR24:HRR34 IBN24:IBN34 ILJ24:ILJ34 IVF24:IVF34 JFB24:JFB34 JOX24:JOX34 JYT24:JYT34 KIP24:KIP34 KSL24:KSL34 LCH24:LCH34 LMD24:LMD34 LVZ24:LVZ34 MFV24:MFV34 MPR24:MPR34 MZN24:MZN34 NJJ24:NJJ34 NTF24:NTF34 ODB24:ODB34 OMX24:OMX34 OWT24:OWT34 PGP24:PGP34 PQL24:PQL34 QAH24:QAH34 QKD24:QKD34 QTZ24:QTZ34 RDV24:RDV34 RNR24:RNR34 RXN24:RXN34 SHJ24:SHJ34 SRF24:SRF34 TBB24:TBB34 TKX24:TKX34 TUT24:TUT34 UEP24:UEP34 UOL24:UOL34 UYH24:UYH34 VID24:VID34 VRZ24:VRZ34 WBV24:WBV34 WLR24:WLR34 WVN24:WVN34 F65628:F65629 JB65628:JB65629 SX65628:SX65629 ACT65628:ACT65629 AMP65628:AMP65629 AWL65628:AWL65629 BGH65628:BGH65629 BQD65628:BQD65629 BZZ65628:BZZ65629 CJV65628:CJV65629 CTR65628:CTR65629 DDN65628:DDN65629 DNJ65628:DNJ65629 DXF65628:DXF65629 EHB65628:EHB65629 EQX65628:EQX65629 FAT65628:FAT65629 FKP65628:FKP65629 FUL65628:FUL65629 GEH65628:GEH65629 GOD65628:GOD65629 GXZ65628:GXZ65629 HHV65628:HHV65629 HRR65628:HRR65629 IBN65628:IBN65629 ILJ65628:ILJ65629 IVF65628:IVF65629 JFB65628:JFB65629 JOX65628:JOX65629 JYT65628:JYT65629 KIP65628:KIP65629 KSL65628:KSL65629 LCH65628:LCH65629 LMD65628:LMD65629 LVZ65628:LVZ65629 MFV65628:MFV65629 MPR65628:MPR65629 MZN65628:MZN65629 NJJ65628:NJJ65629 NTF65628:NTF65629 ODB65628:ODB65629 OMX65628:OMX65629 OWT65628:OWT65629 PGP65628:PGP65629 PQL65628:PQL65629 QAH65628:QAH65629 QKD65628:QKD65629 QTZ65628:QTZ65629 RDV65628:RDV65629 RNR65628:RNR65629 RXN65628:RXN65629 SHJ65628:SHJ65629 SRF65628:SRF65629 TBB65628:TBB65629 TKX65628:TKX65629 TUT65628:TUT65629 UEP65628:UEP65629 UOL65628:UOL65629 UYH65628:UYH65629 VID65628:VID65629 VRZ65628:VRZ65629 WBV65628:WBV65629 WLR65628:WLR65629 WVN65628:WVN65629 F131164:F131165 JB131164:JB131165 SX131164:SX131165 ACT131164:ACT131165 AMP131164:AMP131165 AWL131164:AWL131165 BGH131164:BGH131165 BQD131164:BQD131165 BZZ131164:BZZ131165 CJV131164:CJV131165 CTR131164:CTR131165 DDN131164:DDN131165 DNJ131164:DNJ131165 DXF131164:DXF131165 EHB131164:EHB131165 EQX131164:EQX131165 FAT131164:FAT131165 FKP131164:FKP131165 FUL131164:FUL131165 GEH131164:GEH131165 GOD131164:GOD131165 GXZ131164:GXZ131165 HHV131164:HHV131165 HRR131164:HRR131165 IBN131164:IBN131165 ILJ131164:ILJ131165 IVF131164:IVF131165 JFB131164:JFB131165 JOX131164:JOX131165 JYT131164:JYT131165 KIP131164:KIP131165 KSL131164:KSL131165 LCH131164:LCH131165 LMD131164:LMD131165 LVZ131164:LVZ131165 MFV131164:MFV131165 MPR131164:MPR131165 MZN131164:MZN131165 NJJ131164:NJJ131165 NTF131164:NTF131165 ODB131164:ODB131165 OMX131164:OMX131165 OWT131164:OWT131165 PGP131164:PGP131165 PQL131164:PQL131165 QAH131164:QAH131165 QKD131164:QKD131165 QTZ131164:QTZ131165 RDV131164:RDV131165 RNR131164:RNR131165 RXN131164:RXN131165 SHJ131164:SHJ131165 SRF131164:SRF131165 TBB131164:TBB131165 TKX131164:TKX131165 TUT131164:TUT131165 UEP131164:UEP131165 UOL131164:UOL131165 UYH131164:UYH131165 VID131164:VID131165 VRZ131164:VRZ131165 WBV131164:WBV131165 WLR131164:WLR131165 WVN131164:WVN131165 F196700:F196701 JB196700:JB196701 SX196700:SX196701 ACT196700:ACT196701 AMP196700:AMP196701 AWL196700:AWL196701 BGH196700:BGH196701 BQD196700:BQD196701 BZZ196700:BZZ196701 CJV196700:CJV196701 CTR196700:CTR196701 DDN196700:DDN196701 DNJ196700:DNJ196701 DXF196700:DXF196701 EHB196700:EHB196701 EQX196700:EQX196701 FAT196700:FAT196701 FKP196700:FKP196701 FUL196700:FUL196701 GEH196700:GEH196701 GOD196700:GOD196701 GXZ196700:GXZ196701 HHV196700:HHV196701 HRR196700:HRR196701 IBN196700:IBN196701 ILJ196700:ILJ196701 IVF196700:IVF196701 JFB196700:JFB196701 JOX196700:JOX196701 JYT196700:JYT196701 KIP196700:KIP196701 KSL196700:KSL196701 LCH196700:LCH196701 LMD196700:LMD196701 LVZ196700:LVZ196701 MFV196700:MFV196701 MPR196700:MPR196701 MZN196700:MZN196701 NJJ196700:NJJ196701 NTF196700:NTF196701 ODB196700:ODB196701 OMX196700:OMX196701 OWT196700:OWT196701 PGP196700:PGP196701 PQL196700:PQL196701 QAH196700:QAH196701 QKD196700:QKD196701 QTZ196700:QTZ196701 RDV196700:RDV196701 RNR196700:RNR196701 RXN196700:RXN196701 SHJ196700:SHJ196701 SRF196700:SRF196701 TBB196700:TBB196701 TKX196700:TKX196701 TUT196700:TUT196701 UEP196700:UEP196701 UOL196700:UOL196701 UYH196700:UYH196701 VID196700:VID196701 VRZ196700:VRZ196701 WBV196700:WBV196701 WLR196700:WLR196701 WVN196700:WVN196701 F262236:F262237 JB262236:JB262237 SX262236:SX262237 ACT262236:ACT262237 AMP262236:AMP262237 AWL262236:AWL262237 BGH262236:BGH262237 BQD262236:BQD262237 BZZ262236:BZZ262237 CJV262236:CJV262237 CTR262236:CTR262237 DDN262236:DDN262237 DNJ262236:DNJ262237 DXF262236:DXF262237 EHB262236:EHB262237 EQX262236:EQX262237 FAT262236:FAT262237 FKP262236:FKP262237 FUL262236:FUL262237 GEH262236:GEH262237 GOD262236:GOD262237 GXZ262236:GXZ262237 HHV262236:HHV262237 HRR262236:HRR262237 IBN262236:IBN262237 ILJ262236:ILJ262237 IVF262236:IVF262237 JFB262236:JFB262237 JOX262236:JOX262237 JYT262236:JYT262237 KIP262236:KIP262237 KSL262236:KSL262237 LCH262236:LCH262237 LMD262236:LMD262237 LVZ262236:LVZ262237 MFV262236:MFV262237 MPR262236:MPR262237 MZN262236:MZN262237 NJJ262236:NJJ262237 NTF262236:NTF262237 ODB262236:ODB262237 OMX262236:OMX262237 OWT262236:OWT262237 PGP262236:PGP262237 PQL262236:PQL262237 QAH262236:QAH262237 QKD262236:QKD262237 QTZ262236:QTZ262237 RDV262236:RDV262237 RNR262236:RNR262237 RXN262236:RXN262237 SHJ262236:SHJ262237 SRF262236:SRF262237 TBB262236:TBB262237 TKX262236:TKX262237 TUT262236:TUT262237 UEP262236:UEP262237 UOL262236:UOL262237 UYH262236:UYH262237 VID262236:VID262237 VRZ262236:VRZ262237 WBV262236:WBV262237 WLR262236:WLR262237 WVN262236:WVN262237 F327772:F327773 JB327772:JB327773 SX327772:SX327773 ACT327772:ACT327773 AMP327772:AMP327773 AWL327772:AWL327773 BGH327772:BGH327773 BQD327772:BQD327773 BZZ327772:BZZ327773 CJV327772:CJV327773 CTR327772:CTR327773 DDN327772:DDN327773 DNJ327772:DNJ327773 DXF327772:DXF327773 EHB327772:EHB327773 EQX327772:EQX327773 FAT327772:FAT327773 FKP327772:FKP327773 FUL327772:FUL327773 GEH327772:GEH327773 GOD327772:GOD327773 GXZ327772:GXZ327773 HHV327772:HHV327773 HRR327772:HRR327773 IBN327772:IBN327773 ILJ327772:ILJ327773 IVF327772:IVF327773 JFB327772:JFB327773 JOX327772:JOX327773 JYT327772:JYT327773 KIP327772:KIP327773 KSL327772:KSL327773 LCH327772:LCH327773 LMD327772:LMD327773 LVZ327772:LVZ327773 MFV327772:MFV327773 MPR327772:MPR327773 MZN327772:MZN327773 NJJ327772:NJJ327773 NTF327772:NTF327773 ODB327772:ODB327773 OMX327772:OMX327773 OWT327772:OWT327773 PGP327772:PGP327773 PQL327772:PQL327773 QAH327772:QAH327773 QKD327772:QKD327773 QTZ327772:QTZ327773 RDV327772:RDV327773 RNR327772:RNR327773 RXN327772:RXN327773 SHJ327772:SHJ327773 SRF327772:SRF327773 TBB327772:TBB327773 TKX327772:TKX327773 TUT327772:TUT327773 UEP327772:UEP327773 UOL327772:UOL327773 UYH327772:UYH327773 VID327772:VID327773 VRZ327772:VRZ327773 WBV327772:WBV327773 WLR327772:WLR327773 WVN327772:WVN327773 F393308:F393309 JB393308:JB393309 SX393308:SX393309 ACT393308:ACT393309 AMP393308:AMP393309 AWL393308:AWL393309 BGH393308:BGH393309 BQD393308:BQD393309 BZZ393308:BZZ393309 CJV393308:CJV393309 CTR393308:CTR393309 DDN393308:DDN393309 DNJ393308:DNJ393309 DXF393308:DXF393309 EHB393308:EHB393309 EQX393308:EQX393309 FAT393308:FAT393309 FKP393308:FKP393309 FUL393308:FUL393309 GEH393308:GEH393309 GOD393308:GOD393309 GXZ393308:GXZ393309 HHV393308:HHV393309 HRR393308:HRR393309 IBN393308:IBN393309 ILJ393308:ILJ393309 IVF393308:IVF393309 JFB393308:JFB393309 JOX393308:JOX393309 JYT393308:JYT393309 KIP393308:KIP393309 KSL393308:KSL393309 LCH393308:LCH393309 LMD393308:LMD393309 LVZ393308:LVZ393309 MFV393308:MFV393309 MPR393308:MPR393309 MZN393308:MZN393309 NJJ393308:NJJ393309 NTF393308:NTF393309 ODB393308:ODB393309 OMX393308:OMX393309 OWT393308:OWT393309 PGP393308:PGP393309 PQL393308:PQL393309 QAH393308:QAH393309 QKD393308:QKD393309 QTZ393308:QTZ393309 RDV393308:RDV393309 RNR393308:RNR393309 RXN393308:RXN393309 SHJ393308:SHJ393309 SRF393308:SRF393309 TBB393308:TBB393309 TKX393308:TKX393309 TUT393308:TUT393309 UEP393308:UEP393309 UOL393308:UOL393309 UYH393308:UYH393309 VID393308:VID393309 VRZ393308:VRZ393309 WBV393308:WBV393309 WLR393308:WLR393309 WVN393308:WVN393309 F458844:F458845 JB458844:JB458845 SX458844:SX458845 ACT458844:ACT458845 AMP458844:AMP458845 AWL458844:AWL458845 BGH458844:BGH458845 BQD458844:BQD458845 BZZ458844:BZZ458845 CJV458844:CJV458845 CTR458844:CTR458845 DDN458844:DDN458845 DNJ458844:DNJ458845 DXF458844:DXF458845 EHB458844:EHB458845 EQX458844:EQX458845 FAT458844:FAT458845 FKP458844:FKP458845 FUL458844:FUL458845 GEH458844:GEH458845 GOD458844:GOD458845 GXZ458844:GXZ458845 HHV458844:HHV458845 HRR458844:HRR458845 IBN458844:IBN458845 ILJ458844:ILJ458845 IVF458844:IVF458845 JFB458844:JFB458845 JOX458844:JOX458845 JYT458844:JYT458845 KIP458844:KIP458845 KSL458844:KSL458845 LCH458844:LCH458845 LMD458844:LMD458845 LVZ458844:LVZ458845 MFV458844:MFV458845 MPR458844:MPR458845 MZN458844:MZN458845 NJJ458844:NJJ458845 NTF458844:NTF458845 ODB458844:ODB458845 OMX458844:OMX458845 OWT458844:OWT458845 PGP458844:PGP458845 PQL458844:PQL458845 QAH458844:QAH458845 QKD458844:QKD458845 QTZ458844:QTZ458845 RDV458844:RDV458845 RNR458844:RNR458845 RXN458844:RXN458845 SHJ458844:SHJ458845 SRF458844:SRF458845 TBB458844:TBB458845 TKX458844:TKX458845 TUT458844:TUT458845 UEP458844:UEP458845 UOL458844:UOL458845 UYH458844:UYH458845 VID458844:VID458845 VRZ458844:VRZ458845 WBV458844:WBV458845 WLR458844:WLR458845 WVN458844:WVN458845 F524380:F524381 JB524380:JB524381 SX524380:SX524381 ACT524380:ACT524381 AMP524380:AMP524381 AWL524380:AWL524381 BGH524380:BGH524381 BQD524380:BQD524381 BZZ524380:BZZ524381 CJV524380:CJV524381 CTR524380:CTR524381 DDN524380:DDN524381 DNJ524380:DNJ524381 DXF524380:DXF524381 EHB524380:EHB524381 EQX524380:EQX524381 FAT524380:FAT524381 FKP524380:FKP524381 FUL524380:FUL524381 GEH524380:GEH524381 GOD524380:GOD524381 GXZ524380:GXZ524381 HHV524380:HHV524381 HRR524380:HRR524381 IBN524380:IBN524381 ILJ524380:ILJ524381 IVF524380:IVF524381 JFB524380:JFB524381 JOX524380:JOX524381 JYT524380:JYT524381 KIP524380:KIP524381 KSL524380:KSL524381 LCH524380:LCH524381 LMD524380:LMD524381 LVZ524380:LVZ524381 MFV524380:MFV524381 MPR524380:MPR524381 MZN524380:MZN524381 NJJ524380:NJJ524381 NTF524380:NTF524381 ODB524380:ODB524381 OMX524380:OMX524381 OWT524380:OWT524381 PGP524380:PGP524381 PQL524380:PQL524381 QAH524380:QAH524381 QKD524380:QKD524381 QTZ524380:QTZ524381 RDV524380:RDV524381 RNR524380:RNR524381 RXN524380:RXN524381 SHJ524380:SHJ524381 SRF524380:SRF524381 TBB524380:TBB524381 TKX524380:TKX524381 TUT524380:TUT524381 UEP524380:UEP524381 UOL524380:UOL524381 UYH524380:UYH524381 VID524380:VID524381 VRZ524380:VRZ524381 WBV524380:WBV524381 WLR524380:WLR524381 WVN524380:WVN524381 F589916:F589917 JB589916:JB589917 SX589916:SX589917 ACT589916:ACT589917 AMP589916:AMP589917 AWL589916:AWL589917 BGH589916:BGH589917 BQD589916:BQD589917 BZZ589916:BZZ589917 CJV589916:CJV589917 CTR589916:CTR589917 DDN589916:DDN589917 DNJ589916:DNJ589917 DXF589916:DXF589917 EHB589916:EHB589917 EQX589916:EQX589917 FAT589916:FAT589917 FKP589916:FKP589917 FUL589916:FUL589917 GEH589916:GEH589917 GOD589916:GOD589917 GXZ589916:GXZ589917 HHV589916:HHV589917 HRR589916:HRR589917 IBN589916:IBN589917 ILJ589916:ILJ589917 IVF589916:IVF589917 JFB589916:JFB589917 JOX589916:JOX589917 JYT589916:JYT589917 KIP589916:KIP589917 KSL589916:KSL589917 LCH589916:LCH589917 LMD589916:LMD589917 LVZ589916:LVZ589917 MFV589916:MFV589917 MPR589916:MPR589917 MZN589916:MZN589917 NJJ589916:NJJ589917 NTF589916:NTF589917 ODB589916:ODB589917 OMX589916:OMX589917 OWT589916:OWT589917 PGP589916:PGP589917 PQL589916:PQL589917 QAH589916:QAH589917 QKD589916:QKD589917 QTZ589916:QTZ589917 RDV589916:RDV589917 RNR589916:RNR589917 RXN589916:RXN589917 SHJ589916:SHJ589917 SRF589916:SRF589917 TBB589916:TBB589917 TKX589916:TKX589917 TUT589916:TUT589917 UEP589916:UEP589917 UOL589916:UOL589917 UYH589916:UYH589917 VID589916:VID589917 VRZ589916:VRZ589917 WBV589916:WBV589917 WLR589916:WLR589917 WVN589916:WVN589917 F655452:F655453 JB655452:JB655453 SX655452:SX655453 ACT655452:ACT655453 AMP655452:AMP655453 AWL655452:AWL655453 BGH655452:BGH655453 BQD655452:BQD655453 BZZ655452:BZZ655453 CJV655452:CJV655453 CTR655452:CTR655453 DDN655452:DDN655453 DNJ655452:DNJ655453 DXF655452:DXF655453 EHB655452:EHB655453 EQX655452:EQX655453 FAT655452:FAT655453 FKP655452:FKP655453 FUL655452:FUL655453 GEH655452:GEH655453 GOD655452:GOD655453 GXZ655452:GXZ655453 HHV655452:HHV655453 HRR655452:HRR655453 IBN655452:IBN655453 ILJ655452:ILJ655453 IVF655452:IVF655453 JFB655452:JFB655453 JOX655452:JOX655453 JYT655452:JYT655453 KIP655452:KIP655453 KSL655452:KSL655453 LCH655452:LCH655453 LMD655452:LMD655453 LVZ655452:LVZ655453 MFV655452:MFV655453 MPR655452:MPR655453 MZN655452:MZN655453 NJJ655452:NJJ655453 NTF655452:NTF655453 ODB655452:ODB655453 OMX655452:OMX655453 OWT655452:OWT655453 PGP655452:PGP655453 PQL655452:PQL655453 QAH655452:QAH655453 QKD655452:QKD655453 QTZ655452:QTZ655453 RDV655452:RDV655453 RNR655452:RNR655453 RXN655452:RXN655453 SHJ655452:SHJ655453 SRF655452:SRF655453 TBB655452:TBB655453 TKX655452:TKX655453 TUT655452:TUT655453 UEP655452:UEP655453 UOL655452:UOL655453 UYH655452:UYH655453 VID655452:VID655453 VRZ655452:VRZ655453 WBV655452:WBV655453 WLR655452:WLR655453 WVN655452:WVN655453 F720988:F720989 JB720988:JB720989 SX720988:SX720989 ACT720988:ACT720989 AMP720988:AMP720989 AWL720988:AWL720989 BGH720988:BGH720989 BQD720988:BQD720989 BZZ720988:BZZ720989 CJV720988:CJV720989 CTR720988:CTR720989 DDN720988:DDN720989 DNJ720988:DNJ720989 DXF720988:DXF720989 EHB720988:EHB720989 EQX720988:EQX720989 FAT720988:FAT720989 FKP720988:FKP720989 FUL720988:FUL720989 GEH720988:GEH720989 GOD720988:GOD720989 GXZ720988:GXZ720989 HHV720988:HHV720989 HRR720988:HRR720989 IBN720988:IBN720989 ILJ720988:ILJ720989 IVF720988:IVF720989 JFB720988:JFB720989 JOX720988:JOX720989 JYT720988:JYT720989 KIP720988:KIP720989 KSL720988:KSL720989 LCH720988:LCH720989 LMD720988:LMD720989 LVZ720988:LVZ720989 MFV720988:MFV720989 MPR720988:MPR720989 MZN720988:MZN720989 NJJ720988:NJJ720989 NTF720988:NTF720989 ODB720988:ODB720989 OMX720988:OMX720989 OWT720988:OWT720989 PGP720988:PGP720989 PQL720988:PQL720989 QAH720988:QAH720989 QKD720988:QKD720989 QTZ720988:QTZ720989 RDV720988:RDV720989 RNR720988:RNR720989 RXN720988:RXN720989 SHJ720988:SHJ720989 SRF720988:SRF720989 TBB720988:TBB720989 TKX720988:TKX720989 TUT720988:TUT720989 UEP720988:UEP720989 UOL720988:UOL720989 UYH720988:UYH720989 VID720988:VID720989 VRZ720988:VRZ720989 WBV720988:WBV720989 WLR720988:WLR720989 WVN720988:WVN720989 F786524:F786525 JB786524:JB786525 SX786524:SX786525 ACT786524:ACT786525 AMP786524:AMP786525 AWL786524:AWL786525 BGH786524:BGH786525 BQD786524:BQD786525 BZZ786524:BZZ786525 CJV786524:CJV786525 CTR786524:CTR786525 DDN786524:DDN786525 DNJ786524:DNJ786525 DXF786524:DXF786525 EHB786524:EHB786525 EQX786524:EQX786525 FAT786524:FAT786525 FKP786524:FKP786525 FUL786524:FUL786525 GEH786524:GEH786525 GOD786524:GOD786525 GXZ786524:GXZ786525 HHV786524:HHV786525 HRR786524:HRR786525 IBN786524:IBN786525 ILJ786524:ILJ786525 IVF786524:IVF786525 JFB786524:JFB786525 JOX786524:JOX786525 JYT786524:JYT786525 KIP786524:KIP786525 KSL786524:KSL786525 LCH786524:LCH786525 LMD786524:LMD786525 LVZ786524:LVZ786525 MFV786524:MFV786525 MPR786524:MPR786525 MZN786524:MZN786525 NJJ786524:NJJ786525 NTF786524:NTF786525 ODB786524:ODB786525 OMX786524:OMX786525 OWT786524:OWT786525 PGP786524:PGP786525 PQL786524:PQL786525 QAH786524:QAH786525 QKD786524:QKD786525 QTZ786524:QTZ786525 RDV786524:RDV786525 RNR786524:RNR786525 RXN786524:RXN786525 SHJ786524:SHJ786525 SRF786524:SRF786525 TBB786524:TBB786525 TKX786524:TKX786525 TUT786524:TUT786525 UEP786524:UEP786525 UOL786524:UOL786525 UYH786524:UYH786525 VID786524:VID786525 VRZ786524:VRZ786525 WBV786524:WBV786525 WLR786524:WLR786525 WVN786524:WVN786525 F852060:F852061 JB852060:JB852061 SX852060:SX852061 ACT852060:ACT852061 AMP852060:AMP852061 AWL852060:AWL852061 BGH852060:BGH852061 BQD852060:BQD852061 BZZ852060:BZZ852061 CJV852060:CJV852061 CTR852060:CTR852061 DDN852060:DDN852061 DNJ852060:DNJ852061 DXF852060:DXF852061 EHB852060:EHB852061 EQX852060:EQX852061 FAT852060:FAT852061 FKP852060:FKP852061 FUL852060:FUL852061 GEH852060:GEH852061 GOD852060:GOD852061 GXZ852060:GXZ852061 HHV852060:HHV852061 HRR852060:HRR852061 IBN852060:IBN852061 ILJ852060:ILJ852061 IVF852060:IVF852061 JFB852060:JFB852061 JOX852060:JOX852061 JYT852060:JYT852061 KIP852060:KIP852061 KSL852060:KSL852061 LCH852060:LCH852061 LMD852060:LMD852061 LVZ852060:LVZ852061 MFV852060:MFV852061 MPR852060:MPR852061 MZN852060:MZN852061 NJJ852060:NJJ852061 NTF852060:NTF852061 ODB852060:ODB852061 OMX852060:OMX852061 OWT852060:OWT852061 PGP852060:PGP852061 PQL852060:PQL852061 QAH852060:QAH852061 QKD852060:QKD852061 QTZ852060:QTZ852061 RDV852060:RDV852061 RNR852060:RNR852061 RXN852060:RXN852061 SHJ852060:SHJ852061 SRF852060:SRF852061 TBB852060:TBB852061 TKX852060:TKX852061 TUT852060:TUT852061 UEP852060:UEP852061 UOL852060:UOL852061 UYH852060:UYH852061 VID852060:VID852061 VRZ852060:VRZ852061 WBV852060:WBV852061 WLR852060:WLR852061 WVN852060:WVN852061 F917596:F917597 JB917596:JB917597 SX917596:SX917597 ACT917596:ACT917597 AMP917596:AMP917597 AWL917596:AWL917597 BGH917596:BGH917597 BQD917596:BQD917597 BZZ917596:BZZ917597 CJV917596:CJV917597 CTR917596:CTR917597 DDN917596:DDN917597 DNJ917596:DNJ917597 DXF917596:DXF917597 EHB917596:EHB917597 EQX917596:EQX917597 FAT917596:FAT917597 FKP917596:FKP917597 FUL917596:FUL917597 GEH917596:GEH917597 GOD917596:GOD917597 GXZ917596:GXZ917597 HHV917596:HHV917597 HRR917596:HRR917597 IBN917596:IBN917597 ILJ917596:ILJ917597 IVF917596:IVF917597 JFB917596:JFB917597 JOX917596:JOX917597 JYT917596:JYT917597 KIP917596:KIP917597 KSL917596:KSL917597 LCH917596:LCH917597 LMD917596:LMD917597 LVZ917596:LVZ917597 MFV917596:MFV917597 MPR917596:MPR917597 MZN917596:MZN917597 NJJ917596:NJJ917597 NTF917596:NTF917597 ODB917596:ODB917597 OMX917596:OMX917597 OWT917596:OWT917597 PGP917596:PGP917597 PQL917596:PQL917597 QAH917596:QAH917597 QKD917596:QKD917597 QTZ917596:QTZ917597 RDV917596:RDV917597 RNR917596:RNR917597 RXN917596:RXN917597 SHJ917596:SHJ917597 SRF917596:SRF917597 TBB917596:TBB917597 TKX917596:TKX917597 TUT917596:TUT917597 UEP917596:UEP917597 UOL917596:UOL917597 UYH917596:UYH917597 VID917596:VID917597 VRZ917596:VRZ917597 WBV917596:WBV917597 WLR917596:WLR917597 WVN917596:WVN917597 F983132:F983133 JB983132:JB983133 SX983132:SX983133 ACT983132:ACT983133 AMP983132:AMP983133 AWL983132:AWL983133 BGH983132:BGH983133 BQD983132:BQD983133 BZZ983132:BZZ983133 CJV983132:CJV983133 CTR983132:CTR983133 DDN983132:DDN983133 DNJ983132:DNJ983133 DXF983132:DXF983133 EHB983132:EHB983133 EQX983132:EQX983133 FAT983132:FAT983133 FKP983132:FKP983133 FUL983132:FUL983133 GEH983132:GEH983133 GOD983132:GOD983133 GXZ983132:GXZ983133 HHV983132:HHV983133 HRR983132:HRR983133 IBN983132:IBN983133 ILJ983132:ILJ983133 IVF983132:IVF983133 JFB983132:JFB983133 JOX983132:JOX983133 JYT983132:JYT983133 KIP983132:KIP983133 KSL983132:KSL983133 LCH983132:LCH983133 LMD983132:LMD983133 LVZ983132:LVZ983133 MFV983132:MFV983133 MPR983132:MPR983133 MZN983132:MZN983133 NJJ983132:NJJ983133 NTF983132:NTF983133 ODB983132:ODB983133 OMX983132:OMX983133 OWT983132:OWT983133 PGP983132:PGP983133 PQL983132:PQL983133 QAH983132:QAH983133 QKD983132:QKD983133 QTZ983132:QTZ983133 RDV983132:RDV983133 RNR983132:RNR983133 RXN983132:RXN983133 SHJ983132:SHJ983133 SRF983132:SRF983133 TBB983132:TBB983133 TKX983132:TKX983133 TUT983132:TUT983133 UEP983132:UEP983133 UOL983132:UOL983133 UYH983132:UYH983133 VID983132:VID983133 VRZ983132:VRZ983133 WBV983132:WBV983133 WLR983132:WLR983133 WVN983132:WVN983133 F65575:F65591 JB65575:JB65591 SX65575:SX65591 ACT65575:ACT65591 AMP65575:AMP65591 AWL65575:AWL65591 BGH65575:BGH65591 BQD65575:BQD65591 BZZ65575:BZZ65591 CJV65575:CJV65591 CTR65575:CTR65591 DDN65575:DDN65591 DNJ65575:DNJ65591 DXF65575:DXF65591 EHB65575:EHB65591 EQX65575:EQX65591 FAT65575:FAT65591 FKP65575:FKP65591 FUL65575:FUL65591 GEH65575:GEH65591 GOD65575:GOD65591 GXZ65575:GXZ65591 HHV65575:HHV65591 HRR65575:HRR65591 IBN65575:IBN65591 ILJ65575:ILJ65591 IVF65575:IVF65591 JFB65575:JFB65591 JOX65575:JOX65591 JYT65575:JYT65591 KIP65575:KIP65591 KSL65575:KSL65591 LCH65575:LCH65591 LMD65575:LMD65591 LVZ65575:LVZ65591 MFV65575:MFV65591 MPR65575:MPR65591 MZN65575:MZN65591 NJJ65575:NJJ65591 NTF65575:NTF65591 ODB65575:ODB65591 OMX65575:OMX65591 OWT65575:OWT65591 PGP65575:PGP65591 PQL65575:PQL65591 QAH65575:QAH65591 QKD65575:QKD65591 QTZ65575:QTZ65591 RDV65575:RDV65591 RNR65575:RNR65591 RXN65575:RXN65591 SHJ65575:SHJ65591 SRF65575:SRF65591 TBB65575:TBB65591 TKX65575:TKX65591 TUT65575:TUT65591 UEP65575:UEP65591 UOL65575:UOL65591 UYH65575:UYH65591 VID65575:VID65591 VRZ65575:VRZ65591 WBV65575:WBV65591 WLR65575:WLR65591 WVN65575:WVN65591 F131111:F131127 JB131111:JB131127 SX131111:SX131127 ACT131111:ACT131127 AMP131111:AMP131127 AWL131111:AWL131127 BGH131111:BGH131127 BQD131111:BQD131127 BZZ131111:BZZ131127 CJV131111:CJV131127 CTR131111:CTR131127 DDN131111:DDN131127 DNJ131111:DNJ131127 DXF131111:DXF131127 EHB131111:EHB131127 EQX131111:EQX131127 FAT131111:FAT131127 FKP131111:FKP131127 FUL131111:FUL131127 GEH131111:GEH131127 GOD131111:GOD131127 GXZ131111:GXZ131127 HHV131111:HHV131127 HRR131111:HRR131127 IBN131111:IBN131127 ILJ131111:ILJ131127 IVF131111:IVF131127 JFB131111:JFB131127 JOX131111:JOX131127 JYT131111:JYT131127 KIP131111:KIP131127 KSL131111:KSL131127 LCH131111:LCH131127 LMD131111:LMD131127 LVZ131111:LVZ131127 MFV131111:MFV131127 MPR131111:MPR131127 MZN131111:MZN131127 NJJ131111:NJJ131127 NTF131111:NTF131127 ODB131111:ODB131127 OMX131111:OMX131127 OWT131111:OWT131127 PGP131111:PGP131127 PQL131111:PQL131127 QAH131111:QAH131127 QKD131111:QKD131127 QTZ131111:QTZ131127 RDV131111:RDV131127 RNR131111:RNR131127 RXN131111:RXN131127 SHJ131111:SHJ131127 SRF131111:SRF131127 TBB131111:TBB131127 TKX131111:TKX131127 TUT131111:TUT131127 UEP131111:UEP131127 UOL131111:UOL131127 UYH131111:UYH131127 VID131111:VID131127 VRZ131111:VRZ131127 WBV131111:WBV131127 WLR131111:WLR131127 WVN131111:WVN131127 F196647:F196663 JB196647:JB196663 SX196647:SX196663 ACT196647:ACT196663 AMP196647:AMP196663 AWL196647:AWL196663 BGH196647:BGH196663 BQD196647:BQD196663 BZZ196647:BZZ196663 CJV196647:CJV196663 CTR196647:CTR196663 DDN196647:DDN196663 DNJ196647:DNJ196663 DXF196647:DXF196663 EHB196647:EHB196663 EQX196647:EQX196663 FAT196647:FAT196663 FKP196647:FKP196663 FUL196647:FUL196663 GEH196647:GEH196663 GOD196647:GOD196663 GXZ196647:GXZ196663 HHV196647:HHV196663 HRR196647:HRR196663 IBN196647:IBN196663 ILJ196647:ILJ196663 IVF196647:IVF196663 JFB196647:JFB196663 JOX196647:JOX196663 JYT196647:JYT196663 KIP196647:KIP196663 KSL196647:KSL196663 LCH196647:LCH196663 LMD196647:LMD196663 LVZ196647:LVZ196663 MFV196647:MFV196663 MPR196647:MPR196663 MZN196647:MZN196663 NJJ196647:NJJ196663 NTF196647:NTF196663 ODB196647:ODB196663 OMX196647:OMX196663 OWT196647:OWT196663 PGP196647:PGP196663 PQL196647:PQL196663 QAH196647:QAH196663 QKD196647:QKD196663 QTZ196647:QTZ196663 RDV196647:RDV196663 RNR196647:RNR196663 RXN196647:RXN196663 SHJ196647:SHJ196663 SRF196647:SRF196663 TBB196647:TBB196663 TKX196647:TKX196663 TUT196647:TUT196663 UEP196647:UEP196663 UOL196647:UOL196663 UYH196647:UYH196663 VID196647:VID196663 VRZ196647:VRZ196663 WBV196647:WBV196663 WLR196647:WLR196663 WVN196647:WVN196663 F262183:F262199 JB262183:JB262199 SX262183:SX262199 ACT262183:ACT262199 AMP262183:AMP262199 AWL262183:AWL262199 BGH262183:BGH262199 BQD262183:BQD262199 BZZ262183:BZZ262199 CJV262183:CJV262199 CTR262183:CTR262199 DDN262183:DDN262199 DNJ262183:DNJ262199 DXF262183:DXF262199 EHB262183:EHB262199 EQX262183:EQX262199 FAT262183:FAT262199 FKP262183:FKP262199 FUL262183:FUL262199 GEH262183:GEH262199 GOD262183:GOD262199 GXZ262183:GXZ262199 HHV262183:HHV262199 HRR262183:HRR262199 IBN262183:IBN262199 ILJ262183:ILJ262199 IVF262183:IVF262199 JFB262183:JFB262199 JOX262183:JOX262199 JYT262183:JYT262199 KIP262183:KIP262199 KSL262183:KSL262199 LCH262183:LCH262199 LMD262183:LMD262199 LVZ262183:LVZ262199 MFV262183:MFV262199 MPR262183:MPR262199 MZN262183:MZN262199 NJJ262183:NJJ262199 NTF262183:NTF262199 ODB262183:ODB262199 OMX262183:OMX262199 OWT262183:OWT262199 PGP262183:PGP262199 PQL262183:PQL262199 QAH262183:QAH262199 QKD262183:QKD262199 QTZ262183:QTZ262199 RDV262183:RDV262199 RNR262183:RNR262199 RXN262183:RXN262199 SHJ262183:SHJ262199 SRF262183:SRF262199 TBB262183:TBB262199 TKX262183:TKX262199 TUT262183:TUT262199 UEP262183:UEP262199 UOL262183:UOL262199 UYH262183:UYH262199 VID262183:VID262199 VRZ262183:VRZ262199 WBV262183:WBV262199 WLR262183:WLR262199 WVN262183:WVN262199 F327719:F327735 JB327719:JB327735 SX327719:SX327735 ACT327719:ACT327735 AMP327719:AMP327735 AWL327719:AWL327735 BGH327719:BGH327735 BQD327719:BQD327735 BZZ327719:BZZ327735 CJV327719:CJV327735 CTR327719:CTR327735 DDN327719:DDN327735 DNJ327719:DNJ327735 DXF327719:DXF327735 EHB327719:EHB327735 EQX327719:EQX327735 FAT327719:FAT327735 FKP327719:FKP327735 FUL327719:FUL327735 GEH327719:GEH327735 GOD327719:GOD327735 GXZ327719:GXZ327735 HHV327719:HHV327735 HRR327719:HRR327735 IBN327719:IBN327735 ILJ327719:ILJ327735 IVF327719:IVF327735 JFB327719:JFB327735 JOX327719:JOX327735 JYT327719:JYT327735 KIP327719:KIP327735 KSL327719:KSL327735 LCH327719:LCH327735 LMD327719:LMD327735 LVZ327719:LVZ327735 MFV327719:MFV327735 MPR327719:MPR327735 MZN327719:MZN327735 NJJ327719:NJJ327735 NTF327719:NTF327735 ODB327719:ODB327735 OMX327719:OMX327735 OWT327719:OWT327735 PGP327719:PGP327735 PQL327719:PQL327735 QAH327719:QAH327735 QKD327719:QKD327735 QTZ327719:QTZ327735 RDV327719:RDV327735 RNR327719:RNR327735 RXN327719:RXN327735 SHJ327719:SHJ327735 SRF327719:SRF327735 TBB327719:TBB327735 TKX327719:TKX327735 TUT327719:TUT327735 UEP327719:UEP327735 UOL327719:UOL327735 UYH327719:UYH327735 VID327719:VID327735 VRZ327719:VRZ327735 WBV327719:WBV327735 WLR327719:WLR327735 WVN327719:WVN327735 F393255:F393271 JB393255:JB393271 SX393255:SX393271 ACT393255:ACT393271 AMP393255:AMP393271 AWL393255:AWL393271 BGH393255:BGH393271 BQD393255:BQD393271 BZZ393255:BZZ393271 CJV393255:CJV393271 CTR393255:CTR393271 DDN393255:DDN393271 DNJ393255:DNJ393271 DXF393255:DXF393271 EHB393255:EHB393271 EQX393255:EQX393271 FAT393255:FAT393271 FKP393255:FKP393271 FUL393255:FUL393271 GEH393255:GEH393271 GOD393255:GOD393271 GXZ393255:GXZ393271 HHV393255:HHV393271 HRR393255:HRR393271 IBN393255:IBN393271 ILJ393255:ILJ393271 IVF393255:IVF393271 JFB393255:JFB393271 JOX393255:JOX393271 JYT393255:JYT393271 KIP393255:KIP393271 KSL393255:KSL393271 LCH393255:LCH393271 LMD393255:LMD393271 LVZ393255:LVZ393271 MFV393255:MFV393271 MPR393255:MPR393271 MZN393255:MZN393271 NJJ393255:NJJ393271 NTF393255:NTF393271 ODB393255:ODB393271 OMX393255:OMX393271 OWT393255:OWT393271 PGP393255:PGP393271 PQL393255:PQL393271 QAH393255:QAH393271 QKD393255:QKD393271 QTZ393255:QTZ393271 RDV393255:RDV393271 RNR393255:RNR393271 RXN393255:RXN393271 SHJ393255:SHJ393271 SRF393255:SRF393271 TBB393255:TBB393271 TKX393255:TKX393271 TUT393255:TUT393271 UEP393255:UEP393271 UOL393255:UOL393271 UYH393255:UYH393271 VID393255:VID393271 VRZ393255:VRZ393271 WBV393255:WBV393271 WLR393255:WLR393271 WVN393255:WVN393271 F458791:F458807 JB458791:JB458807 SX458791:SX458807 ACT458791:ACT458807 AMP458791:AMP458807 AWL458791:AWL458807 BGH458791:BGH458807 BQD458791:BQD458807 BZZ458791:BZZ458807 CJV458791:CJV458807 CTR458791:CTR458807 DDN458791:DDN458807 DNJ458791:DNJ458807 DXF458791:DXF458807 EHB458791:EHB458807 EQX458791:EQX458807 FAT458791:FAT458807 FKP458791:FKP458807 FUL458791:FUL458807 GEH458791:GEH458807 GOD458791:GOD458807 GXZ458791:GXZ458807 HHV458791:HHV458807 HRR458791:HRR458807 IBN458791:IBN458807 ILJ458791:ILJ458807 IVF458791:IVF458807 JFB458791:JFB458807 JOX458791:JOX458807 JYT458791:JYT458807 KIP458791:KIP458807 KSL458791:KSL458807 LCH458791:LCH458807 LMD458791:LMD458807 LVZ458791:LVZ458807 MFV458791:MFV458807 MPR458791:MPR458807 MZN458791:MZN458807 NJJ458791:NJJ458807 NTF458791:NTF458807 ODB458791:ODB458807 OMX458791:OMX458807 OWT458791:OWT458807 PGP458791:PGP458807 PQL458791:PQL458807 QAH458791:QAH458807 QKD458791:QKD458807 QTZ458791:QTZ458807 RDV458791:RDV458807 RNR458791:RNR458807 RXN458791:RXN458807 SHJ458791:SHJ458807 SRF458791:SRF458807 TBB458791:TBB458807 TKX458791:TKX458807 TUT458791:TUT458807 UEP458791:UEP458807 UOL458791:UOL458807 UYH458791:UYH458807 VID458791:VID458807 VRZ458791:VRZ458807 WBV458791:WBV458807 WLR458791:WLR458807 WVN458791:WVN458807 F524327:F524343 JB524327:JB524343 SX524327:SX524343 ACT524327:ACT524343 AMP524327:AMP524343 AWL524327:AWL524343 BGH524327:BGH524343 BQD524327:BQD524343 BZZ524327:BZZ524343 CJV524327:CJV524343 CTR524327:CTR524343 DDN524327:DDN524343 DNJ524327:DNJ524343 DXF524327:DXF524343 EHB524327:EHB524343 EQX524327:EQX524343 FAT524327:FAT524343 FKP524327:FKP524343 FUL524327:FUL524343 GEH524327:GEH524343 GOD524327:GOD524343 GXZ524327:GXZ524343 HHV524327:HHV524343 HRR524327:HRR524343 IBN524327:IBN524343 ILJ524327:ILJ524343 IVF524327:IVF524343 JFB524327:JFB524343 JOX524327:JOX524343 JYT524327:JYT524343 KIP524327:KIP524343 KSL524327:KSL524343 LCH524327:LCH524343 LMD524327:LMD524343 LVZ524327:LVZ524343 MFV524327:MFV524343 MPR524327:MPR524343 MZN524327:MZN524343 NJJ524327:NJJ524343 NTF524327:NTF524343 ODB524327:ODB524343 OMX524327:OMX524343 OWT524327:OWT524343 PGP524327:PGP524343 PQL524327:PQL524343 QAH524327:QAH524343 QKD524327:QKD524343 QTZ524327:QTZ524343 RDV524327:RDV524343 RNR524327:RNR524343 RXN524327:RXN524343 SHJ524327:SHJ524343 SRF524327:SRF524343 TBB524327:TBB524343 TKX524327:TKX524343 TUT524327:TUT524343 UEP524327:UEP524343 UOL524327:UOL524343 UYH524327:UYH524343 VID524327:VID524343 VRZ524327:VRZ524343 WBV524327:WBV524343 WLR524327:WLR524343 WVN524327:WVN524343 F589863:F589879 JB589863:JB589879 SX589863:SX589879 ACT589863:ACT589879 AMP589863:AMP589879 AWL589863:AWL589879 BGH589863:BGH589879 BQD589863:BQD589879 BZZ589863:BZZ589879 CJV589863:CJV589879 CTR589863:CTR589879 DDN589863:DDN589879 DNJ589863:DNJ589879 DXF589863:DXF589879 EHB589863:EHB589879 EQX589863:EQX589879 FAT589863:FAT589879 FKP589863:FKP589879 FUL589863:FUL589879 GEH589863:GEH589879 GOD589863:GOD589879 GXZ589863:GXZ589879 HHV589863:HHV589879 HRR589863:HRR589879 IBN589863:IBN589879 ILJ589863:ILJ589879 IVF589863:IVF589879 JFB589863:JFB589879 JOX589863:JOX589879 JYT589863:JYT589879 KIP589863:KIP589879 KSL589863:KSL589879 LCH589863:LCH589879 LMD589863:LMD589879 LVZ589863:LVZ589879 MFV589863:MFV589879 MPR589863:MPR589879 MZN589863:MZN589879 NJJ589863:NJJ589879 NTF589863:NTF589879 ODB589863:ODB589879 OMX589863:OMX589879 OWT589863:OWT589879 PGP589863:PGP589879 PQL589863:PQL589879 QAH589863:QAH589879 QKD589863:QKD589879 QTZ589863:QTZ589879 RDV589863:RDV589879 RNR589863:RNR589879 RXN589863:RXN589879 SHJ589863:SHJ589879 SRF589863:SRF589879 TBB589863:TBB589879 TKX589863:TKX589879 TUT589863:TUT589879 UEP589863:UEP589879 UOL589863:UOL589879 UYH589863:UYH589879 VID589863:VID589879 VRZ589863:VRZ589879 WBV589863:WBV589879 WLR589863:WLR589879 WVN589863:WVN589879 F655399:F655415 JB655399:JB655415 SX655399:SX655415 ACT655399:ACT655415 AMP655399:AMP655415 AWL655399:AWL655415 BGH655399:BGH655415 BQD655399:BQD655415 BZZ655399:BZZ655415 CJV655399:CJV655415 CTR655399:CTR655415 DDN655399:DDN655415 DNJ655399:DNJ655415 DXF655399:DXF655415 EHB655399:EHB655415 EQX655399:EQX655415 FAT655399:FAT655415 FKP655399:FKP655415 FUL655399:FUL655415 GEH655399:GEH655415 GOD655399:GOD655415 GXZ655399:GXZ655415 HHV655399:HHV655415 HRR655399:HRR655415 IBN655399:IBN655415 ILJ655399:ILJ655415 IVF655399:IVF655415 JFB655399:JFB655415 JOX655399:JOX655415 JYT655399:JYT655415 KIP655399:KIP655415 KSL655399:KSL655415 LCH655399:LCH655415 LMD655399:LMD655415 LVZ655399:LVZ655415 MFV655399:MFV655415 MPR655399:MPR655415 MZN655399:MZN655415 NJJ655399:NJJ655415 NTF655399:NTF655415 ODB655399:ODB655415 OMX655399:OMX655415 OWT655399:OWT655415 PGP655399:PGP655415 PQL655399:PQL655415 QAH655399:QAH655415 QKD655399:QKD655415 QTZ655399:QTZ655415 RDV655399:RDV655415 RNR655399:RNR655415 RXN655399:RXN655415 SHJ655399:SHJ655415 SRF655399:SRF655415 TBB655399:TBB655415 TKX655399:TKX655415 TUT655399:TUT655415 UEP655399:UEP655415 UOL655399:UOL655415 UYH655399:UYH655415 VID655399:VID655415 VRZ655399:VRZ655415 WBV655399:WBV655415 WLR655399:WLR655415 WVN655399:WVN655415 F720935:F720951 JB720935:JB720951 SX720935:SX720951 ACT720935:ACT720951 AMP720935:AMP720951 AWL720935:AWL720951 BGH720935:BGH720951 BQD720935:BQD720951 BZZ720935:BZZ720951 CJV720935:CJV720951 CTR720935:CTR720951 DDN720935:DDN720951 DNJ720935:DNJ720951 DXF720935:DXF720951 EHB720935:EHB720951 EQX720935:EQX720951 FAT720935:FAT720951 FKP720935:FKP720951 FUL720935:FUL720951 GEH720935:GEH720951 GOD720935:GOD720951 GXZ720935:GXZ720951 HHV720935:HHV720951 HRR720935:HRR720951 IBN720935:IBN720951 ILJ720935:ILJ720951 IVF720935:IVF720951 JFB720935:JFB720951 JOX720935:JOX720951 JYT720935:JYT720951 KIP720935:KIP720951 KSL720935:KSL720951 LCH720935:LCH720951 LMD720935:LMD720951 LVZ720935:LVZ720951 MFV720935:MFV720951 MPR720935:MPR720951 MZN720935:MZN720951 NJJ720935:NJJ720951 NTF720935:NTF720951 ODB720935:ODB720951 OMX720935:OMX720951 OWT720935:OWT720951 PGP720935:PGP720951 PQL720935:PQL720951 QAH720935:QAH720951 QKD720935:QKD720951 QTZ720935:QTZ720951 RDV720935:RDV720951 RNR720935:RNR720951 RXN720935:RXN720951 SHJ720935:SHJ720951 SRF720935:SRF720951 TBB720935:TBB720951 TKX720935:TKX720951 TUT720935:TUT720951 UEP720935:UEP720951 UOL720935:UOL720951 UYH720935:UYH720951 VID720935:VID720951 VRZ720935:VRZ720951 WBV720935:WBV720951 WLR720935:WLR720951 WVN720935:WVN720951 F786471:F786487 JB786471:JB786487 SX786471:SX786487 ACT786471:ACT786487 AMP786471:AMP786487 AWL786471:AWL786487 BGH786471:BGH786487 BQD786471:BQD786487 BZZ786471:BZZ786487 CJV786471:CJV786487 CTR786471:CTR786487 DDN786471:DDN786487 DNJ786471:DNJ786487 DXF786471:DXF786487 EHB786471:EHB786487 EQX786471:EQX786487 FAT786471:FAT786487 FKP786471:FKP786487 FUL786471:FUL786487 GEH786471:GEH786487 GOD786471:GOD786487 GXZ786471:GXZ786487 HHV786471:HHV786487 HRR786471:HRR786487 IBN786471:IBN786487 ILJ786471:ILJ786487 IVF786471:IVF786487 JFB786471:JFB786487 JOX786471:JOX786487 JYT786471:JYT786487 KIP786471:KIP786487 KSL786471:KSL786487 LCH786471:LCH786487 LMD786471:LMD786487 LVZ786471:LVZ786487 MFV786471:MFV786487 MPR786471:MPR786487 MZN786471:MZN786487 NJJ786471:NJJ786487 NTF786471:NTF786487 ODB786471:ODB786487 OMX786471:OMX786487 OWT786471:OWT786487 PGP786471:PGP786487 PQL786471:PQL786487 QAH786471:QAH786487 QKD786471:QKD786487 QTZ786471:QTZ786487 RDV786471:RDV786487 RNR786471:RNR786487 RXN786471:RXN786487 SHJ786471:SHJ786487 SRF786471:SRF786487 TBB786471:TBB786487 TKX786471:TKX786487 TUT786471:TUT786487 UEP786471:UEP786487 UOL786471:UOL786487 UYH786471:UYH786487 VID786471:VID786487 VRZ786471:VRZ786487 WBV786471:WBV786487 WLR786471:WLR786487 WVN786471:WVN786487 F852007:F852023 JB852007:JB852023 SX852007:SX852023 ACT852007:ACT852023 AMP852007:AMP852023 AWL852007:AWL852023 BGH852007:BGH852023 BQD852007:BQD852023 BZZ852007:BZZ852023 CJV852007:CJV852023 CTR852007:CTR852023 DDN852007:DDN852023 DNJ852007:DNJ852023 DXF852007:DXF852023 EHB852007:EHB852023 EQX852007:EQX852023 FAT852007:FAT852023 FKP852007:FKP852023 FUL852007:FUL852023 GEH852007:GEH852023 GOD852007:GOD852023 GXZ852007:GXZ852023 HHV852007:HHV852023 HRR852007:HRR852023 IBN852007:IBN852023 ILJ852007:ILJ852023 IVF852007:IVF852023 JFB852007:JFB852023 JOX852007:JOX852023 JYT852007:JYT852023 KIP852007:KIP852023 KSL852007:KSL852023 LCH852007:LCH852023 LMD852007:LMD852023 LVZ852007:LVZ852023 MFV852007:MFV852023 MPR852007:MPR852023 MZN852007:MZN852023 NJJ852007:NJJ852023 NTF852007:NTF852023 ODB852007:ODB852023 OMX852007:OMX852023 OWT852007:OWT852023 PGP852007:PGP852023 PQL852007:PQL852023 QAH852007:QAH852023 QKD852007:QKD852023 QTZ852007:QTZ852023 RDV852007:RDV852023 RNR852007:RNR852023 RXN852007:RXN852023 SHJ852007:SHJ852023 SRF852007:SRF852023 TBB852007:TBB852023 TKX852007:TKX852023 TUT852007:TUT852023 UEP852007:UEP852023 UOL852007:UOL852023 UYH852007:UYH852023 VID852007:VID852023 VRZ852007:VRZ852023 WBV852007:WBV852023 WLR852007:WLR852023 WVN852007:WVN852023 F917543:F917559 JB917543:JB917559 SX917543:SX917559 ACT917543:ACT917559 AMP917543:AMP917559 AWL917543:AWL917559 BGH917543:BGH917559 BQD917543:BQD917559 BZZ917543:BZZ917559 CJV917543:CJV917559 CTR917543:CTR917559 DDN917543:DDN917559 DNJ917543:DNJ917559 DXF917543:DXF917559 EHB917543:EHB917559 EQX917543:EQX917559 FAT917543:FAT917559 FKP917543:FKP917559 FUL917543:FUL917559 GEH917543:GEH917559 GOD917543:GOD917559 GXZ917543:GXZ917559 HHV917543:HHV917559 HRR917543:HRR917559 IBN917543:IBN917559 ILJ917543:ILJ917559 IVF917543:IVF917559 JFB917543:JFB917559 JOX917543:JOX917559 JYT917543:JYT917559 KIP917543:KIP917559 KSL917543:KSL917559 LCH917543:LCH917559 LMD917543:LMD917559 LVZ917543:LVZ917559 MFV917543:MFV917559 MPR917543:MPR917559 MZN917543:MZN917559 NJJ917543:NJJ917559 NTF917543:NTF917559 ODB917543:ODB917559 OMX917543:OMX917559 OWT917543:OWT917559 PGP917543:PGP917559 PQL917543:PQL917559 QAH917543:QAH917559 QKD917543:QKD917559 QTZ917543:QTZ917559 RDV917543:RDV917559 RNR917543:RNR917559 RXN917543:RXN917559 SHJ917543:SHJ917559 SRF917543:SRF917559 TBB917543:TBB917559 TKX917543:TKX917559 TUT917543:TUT917559 UEP917543:UEP917559 UOL917543:UOL917559 UYH917543:UYH917559 VID917543:VID917559 VRZ917543:VRZ917559 WBV917543:WBV917559 WLR917543:WLR917559 WVN917543:WVN917559 F983079:F983095 JB983079:JB983095 SX983079:SX983095 ACT983079:ACT983095 AMP983079:AMP983095 AWL983079:AWL983095 BGH983079:BGH983095 BQD983079:BQD983095 BZZ983079:BZZ983095 CJV983079:CJV983095 CTR983079:CTR983095 DDN983079:DDN983095 DNJ983079:DNJ983095 DXF983079:DXF983095 EHB983079:EHB983095 EQX983079:EQX983095 FAT983079:FAT983095 FKP983079:FKP983095 FUL983079:FUL983095 GEH983079:GEH983095 GOD983079:GOD983095 GXZ983079:GXZ983095 HHV983079:HHV983095 HRR983079:HRR983095 IBN983079:IBN983095 ILJ983079:ILJ983095 IVF983079:IVF983095 JFB983079:JFB983095 JOX983079:JOX983095 JYT983079:JYT983095 KIP983079:KIP983095 KSL983079:KSL983095 LCH983079:LCH983095 LMD983079:LMD983095 LVZ983079:LVZ983095 MFV983079:MFV983095 MPR983079:MPR983095 MZN983079:MZN983095 NJJ983079:NJJ983095 NTF983079:NTF983095 ODB983079:ODB983095 OMX983079:OMX983095 OWT983079:OWT983095 PGP983079:PGP983095 PQL983079:PQL983095 QAH983079:QAH983095 QKD983079:QKD983095 QTZ983079:QTZ983095 RDV983079:RDV983095 RNR983079:RNR983095 RXN983079:RXN983095 SHJ983079:SHJ983095 SRF983079:SRF983095 TBB983079:TBB983095 TKX983079:TKX983095 TUT983079:TUT983095 UEP983079:UEP983095 UOL983079:UOL983095 UYH983079:UYH983095 VID983079:VID983095 VRZ983079:VRZ983095 WBV983079:WBV983095 WLR983079:WLR983095 WVN983079:WVN983095 F65:F75 JB65:JB75 SX65:SX75 ACT65:ACT75 AMP65:AMP75 AWL65:AWL75 BGH65:BGH75 BQD65:BQD75 BZZ65:BZZ75 CJV65:CJV75 CTR65:CTR75 DDN65:DDN75 DNJ65:DNJ75 DXF65:DXF75 EHB65:EHB75 EQX65:EQX75 FAT65:FAT75 FKP65:FKP75 FUL65:FUL75 GEH65:GEH75 GOD65:GOD75 GXZ65:GXZ75 HHV65:HHV75 HRR65:HRR75 IBN65:IBN75 ILJ65:ILJ75 IVF65:IVF75 JFB65:JFB75 JOX65:JOX75 JYT65:JYT75 KIP65:KIP75 KSL65:KSL75 LCH65:LCH75 LMD65:LMD75 LVZ65:LVZ75 MFV65:MFV75 MPR65:MPR75 MZN65:MZN75 NJJ65:NJJ75 NTF65:NTF75 ODB65:ODB75 OMX65:OMX75 OWT65:OWT75 PGP65:PGP75 PQL65:PQL75 QAH65:QAH75 QKD65:QKD75 QTZ65:QTZ75 RDV65:RDV75 RNR65:RNR75 RXN65:RXN75 SHJ65:SHJ75 SRF65:SRF75 TBB65:TBB75 TKX65:TKX75 TUT65:TUT75 UEP65:UEP75 UOL65:UOL75 UYH65:UYH75 VID65:VID75 VRZ65:VRZ75 WBV65:WBV75 WLR65:WLR75 WVN65:WVN75 F65559:F65569 JB65559:JB65569 SX65559:SX65569 ACT65559:ACT65569 AMP65559:AMP65569 AWL65559:AWL65569 BGH65559:BGH65569 BQD65559:BQD65569 BZZ65559:BZZ65569 CJV65559:CJV65569 CTR65559:CTR65569 DDN65559:DDN65569 DNJ65559:DNJ65569 DXF65559:DXF65569 EHB65559:EHB65569 EQX65559:EQX65569 FAT65559:FAT65569 FKP65559:FKP65569 FUL65559:FUL65569 GEH65559:GEH65569 GOD65559:GOD65569 GXZ65559:GXZ65569 HHV65559:HHV65569 HRR65559:HRR65569 IBN65559:IBN65569 ILJ65559:ILJ65569 IVF65559:IVF65569 JFB65559:JFB65569 JOX65559:JOX65569 JYT65559:JYT65569 KIP65559:KIP65569 KSL65559:KSL65569 LCH65559:LCH65569 LMD65559:LMD65569 LVZ65559:LVZ65569 MFV65559:MFV65569 MPR65559:MPR65569 MZN65559:MZN65569 NJJ65559:NJJ65569 NTF65559:NTF65569 ODB65559:ODB65569 OMX65559:OMX65569 OWT65559:OWT65569 PGP65559:PGP65569 PQL65559:PQL65569 QAH65559:QAH65569 QKD65559:QKD65569 QTZ65559:QTZ65569 RDV65559:RDV65569 RNR65559:RNR65569 RXN65559:RXN65569 SHJ65559:SHJ65569 SRF65559:SRF65569 TBB65559:TBB65569 TKX65559:TKX65569 TUT65559:TUT65569 UEP65559:UEP65569 UOL65559:UOL65569 UYH65559:UYH65569 VID65559:VID65569 VRZ65559:VRZ65569 WBV65559:WBV65569 WLR65559:WLR65569 WVN65559:WVN65569 F131095:F131105 JB131095:JB131105 SX131095:SX131105 ACT131095:ACT131105 AMP131095:AMP131105 AWL131095:AWL131105 BGH131095:BGH131105 BQD131095:BQD131105 BZZ131095:BZZ131105 CJV131095:CJV131105 CTR131095:CTR131105 DDN131095:DDN131105 DNJ131095:DNJ131105 DXF131095:DXF131105 EHB131095:EHB131105 EQX131095:EQX131105 FAT131095:FAT131105 FKP131095:FKP131105 FUL131095:FUL131105 GEH131095:GEH131105 GOD131095:GOD131105 GXZ131095:GXZ131105 HHV131095:HHV131105 HRR131095:HRR131105 IBN131095:IBN131105 ILJ131095:ILJ131105 IVF131095:IVF131105 JFB131095:JFB131105 JOX131095:JOX131105 JYT131095:JYT131105 KIP131095:KIP131105 KSL131095:KSL131105 LCH131095:LCH131105 LMD131095:LMD131105 LVZ131095:LVZ131105 MFV131095:MFV131105 MPR131095:MPR131105 MZN131095:MZN131105 NJJ131095:NJJ131105 NTF131095:NTF131105 ODB131095:ODB131105 OMX131095:OMX131105 OWT131095:OWT131105 PGP131095:PGP131105 PQL131095:PQL131105 QAH131095:QAH131105 QKD131095:QKD131105 QTZ131095:QTZ131105 RDV131095:RDV131105 RNR131095:RNR131105 RXN131095:RXN131105 SHJ131095:SHJ131105 SRF131095:SRF131105 TBB131095:TBB131105 TKX131095:TKX131105 TUT131095:TUT131105 UEP131095:UEP131105 UOL131095:UOL131105 UYH131095:UYH131105 VID131095:VID131105 VRZ131095:VRZ131105 WBV131095:WBV131105 WLR131095:WLR131105 WVN131095:WVN131105 F196631:F196641 JB196631:JB196641 SX196631:SX196641 ACT196631:ACT196641 AMP196631:AMP196641 AWL196631:AWL196641 BGH196631:BGH196641 BQD196631:BQD196641 BZZ196631:BZZ196641 CJV196631:CJV196641 CTR196631:CTR196641 DDN196631:DDN196641 DNJ196631:DNJ196641 DXF196631:DXF196641 EHB196631:EHB196641 EQX196631:EQX196641 FAT196631:FAT196641 FKP196631:FKP196641 FUL196631:FUL196641 GEH196631:GEH196641 GOD196631:GOD196641 GXZ196631:GXZ196641 HHV196631:HHV196641 HRR196631:HRR196641 IBN196631:IBN196641 ILJ196631:ILJ196641 IVF196631:IVF196641 JFB196631:JFB196641 JOX196631:JOX196641 JYT196631:JYT196641 KIP196631:KIP196641 KSL196631:KSL196641 LCH196631:LCH196641 LMD196631:LMD196641 LVZ196631:LVZ196641 MFV196631:MFV196641 MPR196631:MPR196641 MZN196631:MZN196641 NJJ196631:NJJ196641 NTF196631:NTF196641 ODB196631:ODB196641 OMX196631:OMX196641 OWT196631:OWT196641 PGP196631:PGP196641 PQL196631:PQL196641 QAH196631:QAH196641 QKD196631:QKD196641 QTZ196631:QTZ196641 RDV196631:RDV196641 RNR196631:RNR196641 RXN196631:RXN196641 SHJ196631:SHJ196641 SRF196631:SRF196641 TBB196631:TBB196641 TKX196631:TKX196641 TUT196631:TUT196641 UEP196631:UEP196641 UOL196631:UOL196641 UYH196631:UYH196641 VID196631:VID196641 VRZ196631:VRZ196641 WBV196631:WBV196641 WLR196631:WLR196641 WVN196631:WVN196641 F262167:F262177 JB262167:JB262177 SX262167:SX262177 ACT262167:ACT262177 AMP262167:AMP262177 AWL262167:AWL262177 BGH262167:BGH262177 BQD262167:BQD262177 BZZ262167:BZZ262177 CJV262167:CJV262177 CTR262167:CTR262177 DDN262167:DDN262177 DNJ262167:DNJ262177 DXF262167:DXF262177 EHB262167:EHB262177 EQX262167:EQX262177 FAT262167:FAT262177 FKP262167:FKP262177 FUL262167:FUL262177 GEH262167:GEH262177 GOD262167:GOD262177 GXZ262167:GXZ262177 HHV262167:HHV262177 HRR262167:HRR262177 IBN262167:IBN262177 ILJ262167:ILJ262177 IVF262167:IVF262177 JFB262167:JFB262177 JOX262167:JOX262177 JYT262167:JYT262177 KIP262167:KIP262177 KSL262167:KSL262177 LCH262167:LCH262177 LMD262167:LMD262177 LVZ262167:LVZ262177 MFV262167:MFV262177 MPR262167:MPR262177 MZN262167:MZN262177 NJJ262167:NJJ262177 NTF262167:NTF262177 ODB262167:ODB262177 OMX262167:OMX262177 OWT262167:OWT262177 PGP262167:PGP262177 PQL262167:PQL262177 QAH262167:QAH262177 QKD262167:QKD262177 QTZ262167:QTZ262177 RDV262167:RDV262177 RNR262167:RNR262177 RXN262167:RXN262177 SHJ262167:SHJ262177 SRF262167:SRF262177 TBB262167:TBB262177 TKX262167:TKX262177 TUT262167:TUT262177 UEP262167:UEP262177 UOL262167:UOL262177 UYH262167:UYH262177 VID262167:VID262177 VRZ262167:VRZ262177 WBV262167:WBV262177 WLR262167:WLR262177 WVN262167:WVN262177 F327703:F327713 JB327703:JB327713 SX327703:SX327713 ACT327703:ACT327713 AMP327703:AMP327713 AWL327703:AWL327713 BGH327703:BGH327713 BQD327703:BQD327713 BZZ327703:BZZ327713 CJV327703:CJV327713 CTR327703:CTR327713 DDN327703:DDN327713 DNJ327703:DNJ327713 DXF327703:DXF327713 EHB327703:EHB327713 EQX327703:EQX327713 FAT327703:FAT327713 FKP327703:FKP327713 FUL327703:FUL327713 GEH327703:GEH327713 GOD327703:GOD327713 GXZ327703:GXZ327713 HHV327703:HHV327713 HRR327703:HRR327713 IBN327703:IBN327713 ILJ327703:ILJ327713 IVF327703:IVF327713 JFB327703:JFB327713 JOX327703:JOX327713 JYT327703:JYT327713 KIP327703:KIP327713 KSL327703:KSL327713 LCH327703:LCH327713 LMD327703:LMD327713 LVZ327703:LVZ327713 MFV327703:MFV327713 MPR327703:MPR327713 MZN327703:MZN327713 NJJ327703:NJJ327713 NTF327703:NTF327713 ODB327703:ODB327713 OMX327703:OMX327713 OWT327703:OWT327713 PGP327703:PGP327713 PQL327703:PQL327713 QAH327703:QAH327713 QKD327703:QKD327713 QTZ327703:QTZ327713 RDV327703:RDV327713 RNR327703:RNR327713 RXN327703:RXN327713 SHJ327703:SHJ327713 SRF327703:SRF327713 TBB327703:TBB327713 TKX327703:TKX327713 TUT327703:TUT327713 UEP327703:UEP327713 UOL327703:UOL327713 UYH327703:UYH327713 VID327703:VID327713 VRZ327703:VRZ327713 WBV327703:WBV327713 WLR327703:WLR327713 WVN327703:WVN327713 F393239:F393249 JB393239:JB393249 SX393239:SX393249 ACT393239:ACT393249 AMP393239:AMP393249 AWL393239:AWL393249 BGH393239:BGH393249 BQD393239:BQD393249 BZZ393239:BZZ393249 CJV393239:CJV393249 CTR393239:CTR393249 DDN393239:DDN393249 DNJ393239:DNJ393249 DXF393239:DXF393249 EHB393239:EHB393249 EQX393239:EQX393249 FAT393239:FAT393249 FKP393239:FKP393249 FUL393239:FUL393249 GEH393239:GEH393249 GOD393239:GOD393249 GXZ393239:GXZ393249 HHV393239:HHV393249 HRR393239:HRR393249 IBN393239:IBN393249 ILJ393239:ILJ393249 IVF393239:IVF393249 JFB393239:JFB393249 JOX393239:JOX393249 JYT393239:JYT393249 KIP393239:KIP393249 KSL393239:KSL393249 LCH393239:LCH393249 LMD393239:LMD393249 LVZ393239:LVZ393249 MFV393239:MFV393249 MPR393239:MPR393249 MZN393239:MZN393249 NJJ393239:NJJ393249 NTF393239:NTF393249 ODB393239:ODB393249 OMX393239:OMX393249 OWT393239:OWT393249 PGP393239:PGP393249 PQL393239:PQL393249 QAH393239:QAH393249 QKD393239:QKD393249 QTZ393239:QTZ393249 RDV393239:RDV393249 RNR393239:RNR393249 RXN393239:RXN393249 SHJ393239:SHJ393249 SRF393239:SRF393249 TBB393239:TBB393249 TKX393239:TKX393249 TUT393239:TUT393249 UEP393239:UEP393249 UOL393239:UOL393249 UYH393239:UYH393249 VID393239:VID393249 VRZ393239:VRZ393249 WBV393239:WBV393249 WLR393239:WLR393249 WVN393239:WVN393249 F458775:F458785 JB458775:JB458785 SX458775:SX458785 ACT458775:ACT458785 AMP458775:AMP458785 AWL458775:AWL458785 BGH458775:BGH458785 BQD458775:BQD458785 BZZ458775:BZZ458785 CJV458775:CJV458785 CTR458775:CTR458785 DDN458775:DDN458785 DNJ458775:DNJ458785 DXF458775:DXF458785 EHB458775:EHB458785 EQX458775:EQX458785 FAT458775:FAT458785 FKP458775:FKP458785 FUL458775:FUL458785 GEH458775:GEH458785 GOD458775:GOD458785 GXZ458775:GXZ458785 HHV458775:HHV458785 HRR458775:HRR458785 IBN458775:IBN458785 ILJ458775:ILJ458785 IVF458775:IVF458785 JFB458775:JFB458785 JOX458775:JOX458785 JYT458775:JYT458785 KIP458775:KIP458785 KSL458775:KSL458785 LCH458775:LCH458785 LMD458775:LMD458785 LVZ458775:LVZ458785 MFV458775:MFV458785 MPR458775:MPR458785 MZN458775:MZN458785 NJJ458775:NJJ458785 NTF458775:NTF458785 ODB458775:ODB458785 OMX458775:OMX458785 OWT458775:OWT458785 PGP458775:PGP458785 PQL458775:PQL458785 QAH458775:QAH458785 QKD458775:QKD458785 QTZ458775:QTZ458785 RDV458775:RDV458785 RNR458775:RNR458785 RXN458775:RXN458785 SHJ458775:SHJ458785 SRF458775:SRF458785 TBB458775:TBB458785 TKX458775:TKX458785 TUT458775:TUT458785 UEP458775:UEP458785 UOL458775:UOL458785 UYH458775:UYH458785 VID458775:VID458785 VRZ458775:VRZ458785 WBV458775:WBV458785 WLR458775:WLR458785 WVN458775:WVN458785 F524311:F524321 JB524311:JB524321 SX524311:SX524321 ACT524311:ACT524321 AMP524311:AMP524321 AWL524311:AWL524321 BGH524311:BGH524321 BQD524311:BQD524321 BZZ524311:BZZ524321 CJV524311:CJV524321 CTR524311:CTR524321 DDN524311:DDN524321 DNJ524311:DNJ524321 DXF524311:DXF524321 EHB524311:EHB524321 EQX524311:EQX524321 FAT524311:FAT524321 FKP524311:FKP524321 FUL524311:FUL524321 GEH524311:GEH524321 GOD524311:GOD524321 GXZ524311:GXZ524321 HHV524311:HHV524321 HRR524311:HRR524321 IBN524311:IBN524321 ILJ524311:ILJ524321 IVF524311:IVF524321 JFB524311:JFB524321 JOX524311:JOX524321 JYT524311:JYT524321 KIP524311:KIP524321 KSL524311:KSL524321 LCH524311:LCH524321 LMD524311:LMD524321 LVZ524311:LVZ524321 MFV524311:MFV524321 MPR524311:MPR524321 MZN524311:MZN524321 NJJ524311:NJJ524321 NTF524311:NTF524321 ODB524311:ODB524321 OMX524311:OMX524321 OWT524311:OWT524321 PGP524311:PGP524321 PQL524311:PQL524321 QAH524311:QAH524321 QKD524311:QKD524321 QTZ524311:QTZ524321 RDV524311:RDV524321 RNR524311:RNR524321 RXN524311:RXN524321 SHJ524311:SHJ524321 SRF524311:SRF524321 TBB524311:TBB524321 TKX524311:TKX524321 TUT524311:TUT524321 UEP524311:UEP524321 UOL524311:UOL524321 UYH524311:UYH524321 VID524311:VID524321 VRZ524311:VRZ524321 WBV524311:WBV524321 WLR524311:WLR524321 WVN524311:WVN524321 F589847:F589857 JB589847:JB589857 SX589847:SX589857 ACT589847:ACT589857 AMP589847:AMP589857 AWL589847:AWL589857 BGH589847:BGH589857 BQD589847:BQD589857 BZZ589847:BZZ589857 CJV589847:CJV589857 CTR589847:CTR589857 DDN589847:DDN589857 DNJ589847:DNJ589857 DXF589847:DXF589857 EHB589847:EHB589857 EQX589847:EQX589857 FAT589847:FAT589857 FKP589847:FKP589857 FUL589847:FUL589857 GEH589847:GEH589857 GOD589847:GOD589857 GXZ589847:GXZ589857 HHV589847:HHV589857 HRR589847:HRR589857 IBN589847:IBN589857 ILJ589847:ILJ589857 IVF589847:IVF589857 JFB589847:JFB589857 JOX589847:JOX589857 JYT589847:JYT589857 KIP589847:KIP589857 KSL589847:KSL589857 LCH589847:LCH589857 LMD589847:LMD589857 LVZ589847:LVZ589857 MFV589847:MFV589857 MPR589847:MPR589857 MZN589847:MZN589857 NJJ589847:NJJ589857 NTF589847:NTF589857 ODB589847:ODB589857 OMX589847:OMX589857 OWT589847:OWT589857 PGP589847:PGP589857 PQL589847:PQL589857 QAH589847:QAH589857 QKD589847:QKD589857 QTZ589847:QTZ589857 RDV589847:RDV589857 RNR589847:RNR589857 RXN589847:RXN589857 SHJ589847:SHJ589857 SRF589847:SRF589857 TBB589847:TBB589857 TKX589847:TKX589857 TUT589847:TUT589857 UEP589847:UEP589857 UOL589847:UOL589857 UYH589847:UYH589857 VID589847:VID589857 VRZ589847:VRZ589857 WBV589847:WBV589857 WLR589847:WLR589857 WVN589847:WVN589857 F655383:F655393 JB655383:JB655393 SX655383:SX655393 ACT655383:ACT655393 AMP655383:AMP655393 AWL655383:AWL655393 BGH655383:BGH655393 BQD655383:BQD655393 BZZ655383:BZZ655393 CJV655383:CJV655393 CTR655383:CTR655393 DDN655383:DDN655393 DNJ655383:DNJ655393 DXF655383:DXF655393 EHB655383:EHB655393 EQX655383:EQX655393 FAT655383:FAT655393 FKP655383:FKP655393 FUL655383:FUL655393 GEH655383:GEH655393 GOD655383:GOD655393 GXZ655383:GXZ655393 HHV655383:HHV655393 HRR655383:HRR655393 IBN655383:IBN655393 ILJ655383:ILJ655393 IVF655383:IVF655393 JFB655383:JFB655393 JOX655383:JOX655393 JYT655383:JYT655393 KIP655383:KIP655393 KSL655383:KSL655393 LCH655383:LCH655393 LMD655383:LMD655393 LVZ655383:LVZ655393 MFV655383:MFV655393 MPR655383:MPR655393 MZN655383:MZN655393 NJJ655383:NJJ655393 NTF655383:NTF655393 ODB655383:ODB655393 OMX655383:OMX655393 OWT655383:OWT655393 PGP655383:PGP655393 PQL655383:PQL655393 QAH655383:QAH655393 QKD655383:QKD655393 QTZ655383:QTZ655393 RDV655383:RDV655393 RNR655383:RNR655393 RXN655383:RXN655393 SHJ655383:SHJ655393 SRF655383:SRF655393 TBB655383:TBB655393 TKX655383:TKX655393 TUT655383:TUT655393 UEP655383:UEP655393 UOL655383:UOL655393 UYH655383:UYH655393 VID655383:VID655393 VRZ655383:VRZ655393 WBV655383:WBV655393 WLR655383:WLR655393 WVN655383:WVN655393 F720919:F720929 JB720919:JB720929 SX720919:SX720929 ACT720919:ACT720929 AMP720919:AMP720929 AWL720919:AWL720929 BGH720919:BGH720929 BQD720919:BQD720929 BZZ720919:BZZ720929 CJV720919:CJV720929 CTR720919:CTR720929 DDN720919:DDN720929 DNJ720919:DNJ720929 DXF720919:DXF720929 EHB720919:EHB720929 EQX720919:EQX720929 FAT720919:FAT720929 FKP720919:FKP720929 FUL720919:FUL720929 GEH720919:GEH720929 GOD720919:GOD720929 GXZ720919:GXZ720929 HHV720919:HHV720929 HRR720919:HRR720929 IBN720919:IBN720929 ILJ720919:ILJ720929 IVF720919:IVF720929 JFB720919:JFB720929 JOX720919:JOX720929 JYT720919:JYT720929 KIP720919:KIP720929 KSL720919:KSL720929 LCH720919:LCH720929 LMD720919:LMD720929 LVZ720919:LVZ720929 MFV720919:MFV720929 MPR720919:MPR720929 MZN720919:MZN720929 NJJ720919:NJJ720929 NTF720919:NTF720929 ODB720919:ODB720929 OMX720919:OMX720929 OWT720919:OWT720929 PGP720919:PGP720929 PQL720919:PQL720929 QAH720919:QAH720929 QKD720919:QKD720929 QTZ720919:QTZ720929 RDV720919:RDV720929 RNR720919:RNR720929 RXN720919:RXN720929 SHJ720919:SHJ720929 SRF720919:SRF720929 TBB720919:TBB720929 TKX720919:TKX720929 TUT720919:TUT720929 UEP720919:UEP720929 UOL720919:UOL720929 UYH720919:UYH720929 VID720919:VID720929 VRZ720919:VRZ720929 WBV720919:WBV720929 WLR720919:WLR720929 WVN720919:WVN720929 F786455:F786465 JB786455:JB786465 SX786455:SX786465 ACT786455:ACT786465 AMP786455:AMP786465 AWL786455:AWL786465 BGH786455:BGH786465 BQD786455:BQD786465 BZZ786455:BZZ786465 CJV786455:CJV786465 CTR786455:CTR786465 DDN786455:DDN786465 DNJ786455:DNJ786465 DXF786455:DXF786465 EHB786455:EHB786465 EQX786455:EQX786465 FAT786455:FAT786465 FKP786455:FKP786465 FUL786455:FUL786465 GEH786455:GEH786465 GOD786455:GOD786465 GXZ786455:GXZ786465 HHV786455:HHV786465 HRR786455:HRR786465 IBN786455:IBN786465 ILJ786455:ILJ786465 IVF786455:IVF786465 JFB786455:JFB786465 JOX786455:JOX786465 JYT786455:JYT786465 KIP786455:KIP786465 KSL786455:KSL786465 LCH786455:LCH786465 LMD786455:LMD786465 LVZ786455:LVZ786465 MFV786455:MFV786465 MPR786455:MPR786465 MZN786455:MZN786465 NJJ786455:NJJ786465 NTF786455:NTF786465 ODB786455:ODB786465 OMX786455:OMX786465 OWT786455:OWT786465 PGP786455:PGP786465 PQL786455:PQL786465 QAH786455:QAH786465 QKD786455:QKD786465 QTZ786455:QTZ786465 RDV786455:RDV786465 RNR786455:RNR786465 RXN786455:RXN786465 SHJ786455:SHJ786465 SRF786455:SRF786465 TBB786455:TBB786465 TKX786455:TKX786465 TUT786455:TUT786465 UEP786455:UEP786465 UOL786455:UOL786465 UYH786455:UYH786465 VID786455:VID786465 VRZ786455:VRZ786465 WBV786455:WBV786465 WLR786455:WLR786465 WVN786455:WVN786465 F851991:F852001 JB851991:JB852001 SX851991:SX852001 ACT851991:ACT852001 AMP851991:AMP852001 AWL851991:AWL852001 BGH851991:BGH852001 BQD851991:BQD852001 BZZ851991:BZZ852001 CJV851991:CJV852001 CTR851991:CTR852001 DDN851991:DDN852001 DNJ851991:DNJ852001 DXF851991:DXF852001 EHB851991:EHB852001 EQX851991:EQX852001 FAT851991:FAT852001 FKP851991:FKP852001 FUL851991:FUL852001 GEH851991:GEH852001 GOD851991:GOD852001 GXZ851991:GXZ852001 HHV851991:HHV852001 HRR851991:HRR852001 IBN851991:IBN852001 ILJ851991:ILJ852001 IVF851991:IVF852001 JFB851991:JFB852001 JOX851991:JOX852001 JYT851991:JYT852001 KIP851991:KIP852001 KSL851991:KSL852001 LCH851991:LCH852001 LMD851991:LMD852001 LVZ851991:LVZ852001 MFV851991:MFV852001 MPR851991:MPR852001 MZN851991:MZN852001 NJJ851991:NJJ852001 NTF851991:NTF852001 ODB851991:ODB852001 OMX851991:OMX852001 OWT851991:OWT852001 PGP851991:PGP852001 PQL851991:PQL852001 QAH851991:QAH852001 QKD851991:QKD852001 QTZ851991:QTZ852001 RDV851991:RDV852001 RNR851991:RNR852001 RXN851991:RXN852001 SHJ851991:SHJ852001 SRF851991:SRF852001 TBB851991:TBB852001 TKX851991:TKX852001 TUT851991:TUT852001 UEP851991:UEP852001 UOL851991:UOL852001 UYH851991:UYH852001 VID851991:VID852001 VRZ851991:VRZ852001 WBV851991:WBV852001 WLR851991:WLR852001 WVN851991:WVN852001 F917527:F917537 JB917527:JB917537 SX917527:SX917537 ACT917527:ACT917537 AMP917527:AMP917537 AWL917527:AWL917537 BGH917527:BGH917537 BQD917527:BQD917537 BZZ917527:BZZ917537 CJV917527:CJV917537 CTR917527:CTR917537 DDN917527:DDN917537 DNJ917527:DNJ917537 DXF917527:DXF917537 EHB917527:EHB917537 EQX917527:EQX917537 FAT917527:FAT917537 FKP917527:FKP917537 FUL917527:FUL917537 GEH917527:GEH917537 GOD917527:GOD917537 GXZ917527:GXZ917537 HHV917527:HHV917537 HRR917527:HRR917537 IBN917527:IBN917537 ILJ917527:ILJ917537 IVF917527:IVF917537 JFB917527:JFB917537 JOX917527:JOX917537 JYT917527:JYT917537 KIP917527:KIP917537 KSL917527:KSL917537 LCH917527:LCH917537 LMD917527:LMD917537 LVZ917527:LVZ917537 MFV917527:MFV917537 MPR917527:MPR917537 MZN917527:MZN917537 NJJ917527:NJJ917537 NTF917527:NTF917537 ODB917527:ODB917537 OMX917527:OMX917537 OWT917527:OWT917537 PGP917527:PGP917537 PQL917527:PQL917537 QAH917527:QAH917537 QKD917527:QKD917537 QTZ917527:QTZ917537 RDV917527:RDV917537 RNR917527:RNR917537 RXN917527:RXN917537 SHJ917527:SHJ917537 SRF917527:SRF917537 TBB917527:TBB917537 TKX917527:TKX917537 TUT917527:TUT917537 UEP917527:UEP917537 UOL917527:UOL917537 UYH917527:UYH917537 VID917527:VID917537 VRZ917527:VRZ917537 WBV917527:WBV917537 WLR917527:WLR917537 WVN917527:WVN917537 F983063:F983073 JB983063:JB983073 SX983063:SX983073 ACT983063:ACT983073 AMP983063:AMP983073 AWL983063:AWL983073 BGH983063:BGH983073 BQD983063:BQD983073 BZZ983063:BZZ983073 CJV983063:CJV983073 CTR983063:CTR983073 DDN983063:DDN983073 DNJ983063:DNJ983073 DXF983063:DXF983073 EHB983063:EHB983073 EQX983063:EQX983073 FAT983063:FAT983073 FKP983063:FKP983073 FUL983063:FUL983073 GEH983063:GEH983073 GOD983063:GOD983073 GXZ983063:GXZ983073 HHV983063:HHV983073 HRR983063:HRR983073 IBN983063:IBN983073 ILJ983063:ILJ983073 IVF983063:IVF983073 JFB983063:JFB983073 JOX983063:JOX983073 JYT983063:JYT983073 KIP983063:KIP983073 KSL983063:KSL983073 LCH983063:LCH983073 LMD983063:LMD983073 LVZ983063:LVZ983073 MFV983063:MFV983073 MPR983063:MPR983073 MZN983063:MZN983073 NJJ983063:NJJ983073 NTF983063:NTF983073 ODB983063:ODB983073 OMX983063:OMX983073 OWT983063:OWT983073 PGP983063:PGP983073 PQL983063:PQL983073 QAH983063:QAH983073 QKD983063:QKD983073 QTZ983063:QTZ983073 RDV983063:RDV983073 RNR983063:RNR983073 RXN983063:RXN983073 SHJ983063:SHJ983073 SRF983063:SRF983073 TBB983063:TBB983073 TKX983063:TKX983073 TUT983063:TUT983073 UEP983063:UEP983073 UOL983063:UOL983073 UYH983063:UYH983073 VID983063:VID983073 VRZ983063:VRZ983073 WBV983063:WBV983073 WLR983063:WLR983073 WVN983063:WVN983073 F104 JB104 SX104 ACT104 AMP104 AWL104 BGH104 BQD104 BZZ104 CJV104 CTR104 DDN104 DNJ104 DXF104 EHB104 EQX104 FAT104 FKP104 FUL104 GEH104 GOD104 GXZ104 HHV104 HRR104 IBN104 ILJ104 IVF104 JFB104 JOX104 JYT104 KIP104 KSL104 LCH104 LMD104 LVZ104 MFV104 MPR104 MZN104 NJJ104 NTF104 ODB104 OMX104 OWT104 PGP104 PQL104 QAH104 QKD104 QTZ104 RDV104 RNR104 RXN104 SHJ104 SRF104 TBB104 TKX104 TUT104 UEP104 UOL104 UYH104 VID104 VRZ104 WBV104 WLR104 WVN104 F65612 JB65612 SX65612 ACT65612 AMP65612 AWL65612 BGH65612 BQD65612 BZZ65612 CJV65612 CTR65612 DDN65612 DNJ65612 DXF65612 EHB65612 EQX65612 FAT65612 FKP65612 FUL65612 GEH65612 GOD65612 GXZ65612 HHV65612 HRR65612 IBN65612 ILJ65612 IVF65612 JFB65612 JOX65612 JYT65612 KIP65612 KSL65612 LCH65612 LMD65612 LVZ65612 MFV65612 MPR65612 MZN65612 NJJ65612 NTF65612 ODB65612 OMX65612 OWT65612 PGP65612 PQL65612 QAH65612 QKD65612 QTZ65612 RDV65612 RNR65612 RXN65612 SHJ65612 SRF65612 TBB65612 TKX65612 TUT65612 UEP65612 UOL65612 UYH65612 VID65612 VRZ65612 WBV65612 WLR65612 WVN65612 F131148 JB131148 SX131148 ACT131148 AMP131148 AWL131148 BGH131148 BQD131148 BZZ131148 CJV131148 CTR131148 DDN131148 DNJ131148 DXF131148 EHB131148 EQX131148 FAT131148 FKP131148 FUL131148 GEH131148 GOD131148 GXZ131148 HHV131148 HRR131148 IBN131148 ILJ131148 IVF131148 JFB131148 JOX131148 JYT131148 KIP131148 KSL131148 LCH131148 LMD131148 LVZ131148 MFV131148 MPR131148 MZN131148 NJJ131148 NTF131148 ODB131148 OMX131148 OWT131148 PGP131148 PQL131148 QAH131148 QKD131148 QTZ131148 RDV131148 RNR131148 RXN131148 SHJ131148 SRF131148 TBB131148 TKX131148 TUT131148 UEP131148 UOL131148 UYH131148 VID131148 VRZ131148 WBV131148 WLR131148 WVN131148 F196684 JB196684 SX196684 ACT196684 AMP196684 AWL196684 BGH196684 BQD196684 BZZ196684 CJV196684 CTR196684 DDN196684 DNJ196684 DXF196684 EHB196684 EQX196684 FAT196684 FKP196684 FUL196684 GEH196684 GOD196684 GXZ196684 HHV196684 HRR196684 IBN196684 ILJ196684 IVF196684 JFB196684 JOX196684 JYT196684 KIP196684 KSL196684 LCH196684 LMD196684 LVZ196684 MFV196684 MPR196684 MZN196684 NJJ196684 NTF196684 ODB196684 OMX196684 OWT196684 PGP196684 PQL196684 QAH196684 QKD196684 QTZ196684 RDV196684 RNR196684 RXN196684 SHJ196684 SRF196684 TBB196684 TKX196684 TUT196684 UEP196684 UOL196684 UYH196684 VID196684 VRZ196684 WBV196684 WLR196684 WVN196684 F262220 JB262220 SX262220 ACT262220 AMP262220 AWL262220 BGH262220 BQD262220 BZZ262220 CJV262220 CTR262220 DDN262220 DNJ262220 DXF262220 EHB262220 EQX262220 FAT262220 FKP262220 FUL262220 GEH262220 GOD262220 GXZ262220 HHV262220 HRR262220 IBN262220 ILJ262220 IVF262220 JFB262220 JOX262220 JYT262220 KIP262220 KSL262220 LCH262220 LMD262220 LVZ262220 MFV262220 MPR262220 MZN262220 NJJ262220 NTF262220 ODB262220 OMX262220 OWT262220 PGP262220 PQL262220 QAH262220 QKD262220 QTZ262220 RDV262220 RNR262220 RXN262220 SHJ262220 SRF262220 TBB262220 TKX262220 TUT262220 UEP262220 UOL262220 UYH262220 VID262220 VRZ262220 WBV262220 WLR262220 WVN262220 F327756 JB327756 SX327756 ACT327756 AMP327756 AWL327756 BGH327756 BQD327756 BZZ327756 CJV327756 CTR327756 DDN327756 DNJ327756 DXF327756 EHB327756 EQX327756 FAT327756 FKP327756 FUL327756 GEH327756 GOD327756 GXZ327756 HHV327756 HRR327756 IBN327756 ILJ327756 IVF327756 JFB327756 JOX327756 JYT327756 KIP327756 KSL327756 LCH327756 LMD327756 LVZ327756 MFV327756 MPR327756 MZN327756 NJJ327756 NTF327756 ODB327756 OMX327756 OWT327756 PGP327756 PQL327756 QAH327756 QKD327756 QTZ327756 RDV327756 RNR327756 RXN327756 SHJ327756 SRF327756 TBB327756 TKX327756 TUT327756 UEP327756 UOL327756 UYH327756 VID327756 VRZ327756 WBV327756 WLR327756 WVN327756 F393292 JB393292 SX393292 ACT393292 AMP393292 AWL393292 BGH393292 BQD393292 BZZ393292 CJV393292 CTR393292 DDN393292 DNJ393292 DXF393292 EHB393292 EQX393292 FAT393292 FKP393292 FUL393292 GEH393292 GOD393292 GXZ393292 HHV393292 HRR393292 IBN393292 ILJ393292 IVF393292 JFB393292 JOX393292 JYT393292 KIP393292 KSL393292 LCH393292 LMD393292 LVZ393292 MFV393292 MPR393292 MZN393292 NJJ393292 NTF393292 ODB393292 OMX393292 OWT393292 PGP393292 PQL393292 QAH393292 QKD393292 QTZ393292 RDV393292 RNR393292 RXN393292 SHJ393292 SRF393292 TBB393292 TKX393292 TUT393292 UEP393292 UOL393292 UYH393292 VID393292 VRZ393292 WBV393292 WLR393292 WVN393292 F458828 JB458828 SX458828 ACT458828 AMP458828 AWL458828 BGH458828 BQD458828 BZZ458828 CJV458828 CTR458828 DDN458828 DNJ458828 DXF458828 EHB458828 EQX458828 FAT458828 FKP458828 FUL458828 GEH458828 GOD458828 GXZ458828 HHV458828 HRR458828 IBN458828 ILJ458828 IVF458828 JFB458828 JOX458828 JYT458828 KIP458828 KSL458828 LCH458828 LMD458828 LVZ458828 MFV458828 MPR458828 MZN458828 NJJ458828 NTF458828 ODB458828 OMX458828 OWT458828 PGP458828 PQL458828 QAH458828 QKD458828 QTZ458828 RDV458828 RNR458828 RXN458828 SHJ458828 SRF458828 TBB458828 TKX458828 TUT458828 UEP458828 UOL458828 UYH458828 VID458828 VRZ458828 WBV458828 WLR458828 WVN458828 F524364 JB524364 SX524364 ACT524364 AMP524364 AWL524364 BGH524364 BQD524364 BZZ524364 CJV524364 CTR524364 DDN524364 DNJ524364 DXF524364 EHB524364 EQX524364 FAT524364 FKP524364 FUL524364 GEH524364 GOD524364 GXZ524364 HHV524364 HRR524364 IBN524364 ILJ524364 IVF524364 JFB524364 JOX524364 JYT524364 KIP524364 KSL524364 LCH524364 LMD524364 LVZ524364 MFV524364 MPR524364 MZN524364 NJJ524364 NTF524364 ODB524364 OMX524364 OWT524364 PGP524364 PQL524364 QAH524364 QKD524364 QTZ524364 RDV524364 RNR524364 RXN524364 SHJ524364 SRF524364 TBB524364 TKX524364 TUT524364 UEP524364 UOL524364 UYH524364 VID524364 VRZ524364 WBV524364 WLR524364 WVN524364 F589900 JB589900 SX589900 ACT589900 AMP589900 AWL589900 BGH589900 BQD589900 BZZ589900 CJV589900 CTR589900 DDN589900 DNJ589900 DXF589900 EHB589900 EQX589900 FAT589900 FKP589900 FUL589900 GEH589900 GOD589900 GXZ589900 HHV589900 HRR589900 IBN589900 ILJ589900 IVF589900 JFB589900 JOX589900 JYT589900 KIP589900 KSL589900 LCH589900 LMD589900 LVZ589900 MFV589900 MPR589900 MZN589900 NJJ589900 NTF589900 ODB589900 OMX589900 OWT589900 PGP589900 PQL589900 QAH589900 QKD589900 QTZ589900 RDV589900 RNR589900 RXN589900 SHJ589900 SRF589900 TBB589900 TKX589900 TUT589900 UEP589900 UOL589900 UYH589900 VID589900 VRZ589900 WBV589900 WLR589900 WVN589900 F655436 JB655436 SX655436 ACT655436 AMP655436 AWL655436 BGH655436 BQD655436 BZZ655436 CJV655436 CTR655436 DDN655436 DNJ655436 DXF655436 EHB655436 EQX655436 FAT655436 FKP655436 FUL655436 GEH655436 GOD655436 GXZ655436 HHV655436 HRR655436 IBN655436 ILJ655436 IVF655436 JFB655436 JOX655436 JYT655436 KIP655436 KSL655436 LCH655436 LMD655436 LVZ655436 MFV655436 MPR655436 MZN655436 NJJ655436 NTF655436 ODB655436 OMX655436 OWT655436 PGP655436 PQL655436 QAH655436 QKD655436 QTZ655436 RDV655436 RNR655436 RXN655436 SHJ655436 SRF655436 TBB655436 TKX655436 TUT655436 UEP655436 UOL655436 UYH655436 VID655436 VRZ655436 WBV655436 WLR655436 WVN655436 F720972 JB720972 SX720972 ACT720972 AMP720972 AWL720972 BGH720972 BQD720972 BZZ720972 CJV720972 CTR720972 DDN720972 DNJ720972 DXF720972 EHB720972 EQX720972 FAT720972 FKP720972 FUL720972 GEH720972 GOD720972 GXZ720972 HHV720972 HRR720972 IBN720972 ILJ720972 IVF720972 JFB720972 JOX720972 JYT720972 KIP720972 KSL720972 LCH720972 LMD720972 LVZ720972 MFV720972 MPR720972 MZN720972 NJJ720972 NTF720972 ODB720972 OMX720972 OWT720972 PGP720972 PQL720972 QAH720972 QKD720972 QTZ720972 RDV720972 RNR720972 RXN720972 SHJ720972 SRF720972 TBB720972 TKX720972 TUT720972 UEP720972 UOL720972 UYH720972 VID720972 VRZ720972 WBV720972 WLR720972 WVN720972 F786508 JB786508 SX786508 ACT786508 AMP786508 AWL786508 BGH786508 BQD786508 BZZ786508 CJV786508 CTR786508 DDN786508 DNJ786508 DXF786508 EHB786508 EQX786508 FAT786508 FKP786508 FUL786508 GEH786508 GOD786508 GXZ786508 HHV786508 HRR786508 IBN786508 ILJ786508 IVF786508 JFB786508 JOX786508 JYT786508 KIP786508 KSL786508 LCH786508 LMD786508 LVZ786508 MFV786508 MPR786508 MZN786508 NJJ786508 NTF786508 ODB786508 OMX786508 OWT786508 PGP786508 PQL786508 QAH786508 QKD786508 QTZ786508 RDV786508 RNR786508 RXN786508 SHJ786508 SRF786508 TBB786508 TKX786508 TUT786508 UEP786508 UOL786508 UYH786508 VID786508 VRZ786508 WBV786508 WLR786508 WVN786508 F852044 JB852044 SX852044 ACT852044 AMP852044 AWL852044 BGH852044 BQD852044 BZZ852044 CJV852044 CTR852044 DDN852044 DNJ852044 DXF852044 EHB852044 EQX852044 FAT852044 FKP852044 FUL852044 GEH852044 GOD852044 GXZ852044 HHV852044 HRR852044 IBN852044 ILJ852044 IVF852044 JFB852044 JOX852044 JYT852044 KIP852044 KSL852044 LCH852044 LMD852044 LVZ852044 MFV852044 MPR852044 MZN852044 NJJ852044 NTF852044 ODB852044 OMX852044 OWT852044 PGP852044 PQL852044 QAH852044 QKD852044 QTZ852044 RDV852044 RNR852044 RXN852044 SHJ852044 SRF852044 TBB852044 TKX852044 TUT852044 UEP852044 UOL852044 UYH852044 VID852044 VRZ852044 WBV852044 WLR852044 WVN852044 F917580 JB917580 SX917580 ACT917580 AMP917580 AWL917580 BGH917580 BQD917580 BZZ917580 CJV917580 CTR917580 DDN917580 DNJ917580 DXF917580 EHB917580 EQX917580 FAT917580 FKP917580 FUL917580 GEH917580 GOD917580 GXZ917580 HHV917580 HRR917580 IBN917580 ILJ917580 IVF917580 JFB917580 JOX917580 JYT917580 KIP917580 KSL917580 LCH917580 LMD917580 LVZ917580 MFV917580 MPR917580 MZN917580 NJJ917580 NTF917580 ODB917580 OMX917580 OWT917580 PGP917580 PQL917580 QAH917580 QKD917580 QTZ917580 RDV917580 RNR917580 RXN917580 SHJ917580 SRF917580 TBB917580 TKX917580 TUT917580 UEP917580 UOL917580 UYH917580 VID917580 VRZ917580 WBV917580 WLR917580 WVN917580 F983116 JB983116 SX983116 ACT983116 AMP983116 AWL983116 BGH983116 BQD983116 BZZ983116 CJV983116 CTR983116 DDN983116 DNJ983116 DXF983116 EHB983116 EQX983116 FAT983116 FKP983116 FUL983116 GEH983116 GOD983116 GXZ983116 HHV983116 HRR983116 IBN983116 ILJ983116 IVF983116 JFB983116 JOX983116 JYT983116 KIP983116 KSL983116 LCH983116 LMD983116 LVZ983116 MFV983116 MPR983116 MZN983116 NJJ983116 NTF983116 ODB983116 OMX983116 OWT983116 PGP983116 PQL983116 QAH983116 QKD983116 QTZ983116 RDV983116 RNR983116 RXN983116 SHJ983116 SRF983116 TBB983116 TKX983116 TUT983116 UEP983116 UOL983116 UYH983116 VID983116 VRZ983116 WBV983116 WLR983116 WVN983116 F106:F111 JB106:JB111 SX106:SX111 ACT106:ACT111 AMP106:AMP111 AWL106:AWL111 BGH106:BGH111 BQD106:BQD111 BZZ106:BZZ111 CJV106:CJV111 CTR106:CTR111 DDN106:DDN111 DNJ106:DNJ111 DXF106:DXF111 EHB106:EHB111 EQX106:EQX111 FAT106:FAT111 FKP106:FKP111 FUL106:FUL111 GEH106:GEH111 GOD106:GOD111 GXZ106:GXZ111 HHV106:HHV111 HRR106:HRR111 IBN106:IBN111 ILJ106:ILJ111 IVF106:IVF111 JFB106:JFB111 JOX106:JOX111 JYT106:JYT111 KIP106:KIP111 KSL106:KSL111 LCH106:LCH111 LMD106:LMD111 LVZ106:LVZ111 MFV106:MFV111 MPR106:MPR111 MZN106:MZN111 NJJ106:NJJ111 NTF106:NTF111 ODB106:ODB111 OMX106:OMX111 OWT106:OWT111 PGP106:PGP111 PQL106:PQL111 QAH106:QAH111 QKD106:QKD111 QTZ106:QTZ111 RDV106:RDV111 RNR106:RNR111 RXN106:RXN111 SHJ106:SHJ111 SRF106:SRF111 TBB106:TBB111 TKX106:TKX111 TUT106:TUT111 UEP106:UEP111 UOL106:UOL111 UYH106:UYH111 VID106:VID111 VRZ106:VRZ111 WBV106:WBV111 WLR106:WLR111 WVN106:WVN111 F65614:F65619 JB65614:JB65619 SX65614:SX65619 ACT65614:ACT65619 AMP65614:AMP65619 AWL65614:AWL65619 BGH65614:BGH65619 BQD65614:BQD65619 BZZ65614:BZZ65619 CJV65614:CJV65619 CTR65614:CTR65619 DDN65614:DDN65619 DNJ65614:DNJ65619 DXF65614:DXF65619 EHB65614:EHB65619 EQX65614:EQX65619 FAT65614:FAT65619 FKP65614:FKP65619 FUL65614:FUL65619 GEH65614:GEH65619 GOD65614:GOD65619 GXZ65614:GXZ65619 HHV65614:HHV65619 HRR65614:HRR65619 IBN65614:IBN65619 ILJ65614:ILJ65619 IVF65614:IVF65619 JFB65614:JFB65619 JOX65614:JOX65619 JYT65614:JYT65619 KIP65614:KIP65619 KSL65614:KSL65619 LCH65614:LCH65619 LMD65614:LMD65619 LVZ65614:LVZ65619 MFV65614:MFV65619 MPR65614:MPR65619 MZN65614:MZN65619 NJJ65614:NJJ65619 NTF65614:NTF65619 ODB65614:ODB65619 OMX65614:OMX65619 OWT65614:OWT65619 PGP65614:PGP65619 PQL65614:PQL65619 QAH65614:QAH65619 QKD65614:QKD65619 QTZ65614:QTZ65619 RDV65614:RDV65619 RNR65614:RNR65619 RXN65614:RXN65619 SHJ65614:SHJ65619 SRF65614:SRF65619 TBB65614:TBB65619 TKX65614:TKX65619 TUT65614:TUT65619 UEP65614:UEP65619 UOL65614:UOL65619 UYH65614:UYH65619 VID65614:VID65619 VRZ65614:VRZ65619 WBV65614:WBV65619 WLR65614:WLR65619 WVN65614:WVN65619 F131150:F131155 JB131150:JB131155 SX131150:SX131155 ACT131150:ACT131155 AMP131150:AMP131155 AWL131150:AWL131155 BGH131150:BGH131155 BQD131150:BQD131155 BZZ131150:BZZ131155 CJV131150:CJV131155 CTR131150:CTR131155 DDN131150:DDN131155 DNJ131150:DNJ131155 DXF131150:DXF131155 EHB131150:EHB131155 EQX131150:EQX131155 FAT131150:FAT131155 FKP131150:FKP131155 FUL131150:FUL131155 GEH131150:GEH131155 GOD131150:GOD131155 GXZ131150:GXZ131155 HHV131150:HHV131155 HRR131150:HRR131155 IBN131150:IBN131155 ILJ131150:ILJ131155 IVF131150:IVF131155 JFB131150:JFB131155 JOX131150:JOX131155 JYT131150:JYT131155 KIP131150:KIP131155 KSL131150:KSL131155 LCH131150:LCH131155 LMD131150:LMD131155 LVZ131150:LVZ131155 MFV131150:MFV131155 MPR131150:MPR131155 MZN131150:MZN131155 NJJ131150:NJJ131155 NTF131150:NTF131155 ODB131150:ODB131155 OMX131150:OMX131155 OWT131150:OWT131155 PGP131150:PGP131155 PQL131150:PQL131155 QAH131150:QAH131155 QKD131150:QKD131155 QTZ131150:QTZ131155 RDV131150:RDV131155 RNR131150:RNR131155 RXN131150:RXN131155 SHJ131150:SHJ131155 SRF131150:SRF131155 TBB131150:TBB131155 TKX131150:TKX131155 TUT131150:TUT131155 UEP131150:UEP131155 UOL131150:UOL131155 UYH131150:UYH131155 VID131150:VID131155 VRZ131150:VRZ131155 WBV131150:WBV131155 WLR131150:WLR131155 WVN131150:WVN131155 F196686:F196691 JB196686:JB196691 SX196686:SX196691 ACT196686:ACT196691 AMP196686:AMP196691 AWL196686:AWL196691 BGH196686:BGH196691 BQD196686:BQD196691 BZZ196686:BZZ196691 CJV196686:CJV196691 CTR196686:CTR196691 DDN196686:DDN196691 DNJ196686:DNJ196691 DXF196686:DXF196691 EHB196686:EHB196691 EQX196686:EQX196691 FAT196686:FAT196691 FKP196686:FKP196691 FUL196686:FUL196691 GEH196686:GEH196691 GOD196686:GOD196691 GXZ196686:GXZ196691 HHV196686:HHV196691 HRR196686:HRR196691 IBN196686:IBN196691 ILJ196686:ILJ196691 IVF196686:IVF196691 JFB196686:JFB196691 JOX196686:JOX196691 JYT196686:JYT196691 KIP196686:KIP196691 KSL196686:KSL196691 LCH196686:LCH196691 LMD196686:LMD196691 LVZ196686:LVZ196691 MFV196686:MFV196691 MPR196686:MPR196691 MZN196686:MZN196691 NJJ196686:NJJ196691 NTF196686:NTF196691 ODB196686:ODB196691 OMX196686:OMX196691 OWT196686:OWT196691 PGP196686:PGP196691 PQL196686:PQL196691 QAH196686:QAH196691 QKD196686:QKD196691 QTZ196686:QTZ196691 RDV196686:RDV196691 RNR196686:RNR196691 RXN196686:RXN196691 SHJ196686:SHJ196691 SRF196686:SRF196691 TBB196686:TBB196691 TKX196686:TKX196691 TUT196686:TUT196691 UEP196686:UEP196691 UOL196686:UOL196691 UYH196686:UYH196691 VID196686:VID196691 VRZ196686:VRZ196691 WBV196686:WBV196691 WLR196686:WLR196691 WVN196686:WVN196691 F262222:F262227 JB262222:JB262227 SX262222:SX262227 ACT262222:ACT262227 AMP262222:AMP262227 AWL262222:AWL262227 BGH262222:BGH262227 BQD262222:BQD262227 BZZ262222:BZZ262227 CJV262222:CJV262227 CTR262222:CTR262227 DDN262222:DDN262227 DNJ262222:DNJ262227 DXF262222:DXF262227 EHB262222:EHB262227 EQX262222:EQX262227 FAT262222:FAT262227 FKP262222:FKP262227 FUL262222:FUL262227 GEH262222:GEH262227 GOD262222:GOD262227 GXZ262222:GXZ262227 HHV262222:HHV262227 HRR262222:HRR262227 IBN262222:IBN262227 ILJ262222:ILJ262227 IVF262222:IVF262227 JFB262222:JFB262227 JOX262222:JOX262227 JYT262222:JYT262227 KIP262222:KIP262227 KSL262222:KSL262227 LCH262222:LCH262227 LMD262222:LMD262227 LVZ262222:LVZ262227 MFV262222:MFV262227 MPR262222:MPR262227 MZN262222:MZN262227 NJJ262222:NJJ262227 NTF262222:NTF262227 ODB262222:ODB262227 OMX262222:OMX262227 OWT262222:OWT262227 PGP262222:PGP262227 PQL262222:PQL262227 QAH262222:QAH262227 QKD262222:QKD262227 QTZ262222:QTZ262227 RDV262222:RDV262227 RNR262222:RNR262227 RXN262222:RXN262227 SHJ262222:SHJ262227 SRF262222:SRF262227 TBB262222:TBB262227 TKX262222:TKX262227 TUT262222:TUT262227 UEP262222:UEP262227 UOL262222:UOL262227 UYH262222:UYH262227 VID262222:VID262227 VRZ262222:VRZ262227 WBV262222:WBV262227 WLR262222:WLR262227 WVN262222:WVN262227 F327758:F327763 JB327758:JB327763 SX327758:SX327763 ACT327758:ACT327763 AMP327758:AMP327763 AWL327758:AWL327763 BGH327758:BGH327763 BQD327758:BQD327763 BZZ327758:BZZ327763 CJV327758:CJV327763 CTR327758:CTR327763 DDN327758:DDN327763 DNJ327758:DNJ327763 DXF327758:DXF327763 EHB327758:EHB327763 EQX327758:EQX327763 FAT327758:FAT327763 FKP327758:FKP327763 FUL327758:FUL327763 GEH327758:GEH327763 GOD327758:GOD327763 GXZ327758:GXZ327763 HHV327758:HHV327763 HRR327758:HRR327763 IBN327758:IBN327763 ILJ327758:ILJ327763 IVF327758:IVF327763 JFB327758:JFB327763 JOX327758:JOX327763 JYT327758:JYT327763 KIP327758:KIP327763 KSL327758:KSL327763 LCH327758:LCH327763 LMD327758:LMD327763 LVZ327758:LVZ327763 MFV327758:MFV327763 MPR327758:MPR327763 MZN327758:MZN327763 NJJ327758:NJJ327763 NTF327758:NTF327763 ODB327758:ODB327763 OMX327758:OMX327763 OWT327758:OWT327763 PGP327758:PGP327763 PQL327758:PQL327763 QAH327758:QAH327763 QKD327758:QKD327763 QTZ327758:QTZ327763 RDV327758:RDV327763 RNR327758:RNR327763 RXN327758:RXN327763 SHJ327758:SHJ327763 SRF327758:SRF327763 TBB327758:TBB327763 TKX327758:TKX327763 TUT327758:TUT327763 UEP327758:UEP327763 UOL327758:UOL327763 UYH327758:UYH327763 VID327758:VID327763 VRZ327758:VRZ327763 WBV327758:WBV327763 WLR327758:WLR327763 WVN327758:WVN327763 F393294:F393299 JB393294:JB393299 SX393294:SX393299 ACT393294:ACT393299 AMP393294:AMP393299 AWL393294:AWL393299 BGH393294:BGH393299 BQD393294:BQD393299 BZZ393294:BZZ393299 CJV393294:CJV393299 CTR393294:CTR393299 DDN393294:DDN393299 DNJ393294:DNJ393299 DXF393294:DXF393299 EHB393294:EHB393299 EQX393294:EQX393299 FAT393294:FAT393299 FKP393294:FKP393299 FUL393294:FUL393299 GEH393294:GEH393299 GOD393294:GOD393299 GXZ393294:GXZ393299 HHV393294:HHV393299 HRR393294:HRR393299 IBN393294:IBN393299 ILJ393294:ILJ393299 IVF393294:IVF393299 JFB393294:JFB393299 JOX393294:JOX393299 JYT393294:JYT393299 KIP393294:KIP393299 KSL393294:KSL393299 LCH393294:LCH393299 LMD393294:LMD393299 LVZ393294:LVZ393299 MFV393294:MFV393299 MPR393294:MPR393299 MZN393294:MZN393299 NJJ393294:NJJ393299 NTF393294:NTF393299 ODB393294:ODB393299 OMX393294:OMX393299 OWT393294:OWT393299 PGP393294:PGP393299 PQL393294:PQL393299 QAH393294:QAH393299 QKD393294:QKD393299 QTZ393294:QTZ393299 RDV393294:RDV393299 RNR393294:RNR393299 RXN393294:RXN393299 SHJ393294:SHJ393299 SRF393294:SRF393299 TBB393294:TBB393299 TKX393294:TKX393299 TUT393294:TUT393299 UEP393294:UEP393299 UOL393294:UOL393299 UYH393294:UYH393299 VID393294:VID393299 VRZ393294:VRZ393299 WBV393294:WBV393299 WLR393294:WLR393299 WVN393294:WVN393299 F458830:F458835 JB458830:JB458835 SX458830:SX458835 ACT458830:ACT458835 AMP458830:AMP458835 AWL458830:AWL458835 BGH458830:BGH458835 BQD458830:BQD458835 BZZ458830:BZZ458835 CJV458830:CJV458835 CTR458830:CTR458835 DDN458830:DDN458835 DNJ458830:DNJ458835 DXF458830:DXF458835 EHB458830:EHB458835 EQX458830:EQX458835 FAT458830:FAT458835 FKP458830:FKP458835 FUL458830:FUL458835 GEH458830:GEH458835 GOD458830:GOD458835 GXZ458830:GXZ458835 HHV458830:HHV458835 HRR458830:HRR458835 IBN458830:IBN458835 ILJ458830:ILJ458835 IVF458830:IVF458835 JFB458830:JFB458835 JOX458830:JOX458835 JYT458830:JYT458835 KIP458830:KIP458835 KSL458830:KSL458835 LCH458830:LCH458835 LMD458830:LMD458835 LVZ458830:LVZ458835 MFV458830:MFV458835 MPR458830:MPR458835 MZN458830:MZN458835 NJJ458830:NJJ458835 NTF458830:NTF458835 ODB458830:ODB458835 OMX458830:OMX458835 OWT458830:OWT458835 PGP458830:PGP458835 PQL458830:PQL458835 QAH458830:QAH458835 QKD458830:QKD458835 QTZ458830:QTZ458835 RDV458830:RDV458835 RNR458830:RNR458835 RXN458830:RXN458835 SHJ458830:SHJ458835 SRF458830:SRF458835 TBB458830:TBB458835 TKX458830:TKX458835 TUT458830:TUT458835 UEP458830:UEP458835 UOL458830:UOL458835 UYH458830:UYH458835 VID458830:VID458835 VRZ458830:VRZ458835 WBV458830:WBV458835 WLR458830:WLR458835 WVN458830:WVN458835 F524366:F524371 JB524366:JB524371 SX524366:SX524371 ACT524366:ACT524371 AMP524366:AMP524371 AWL524366:AWL524371 BGH524366:BGH524371 BQD524366:BQD524371 BZZ524366:BZZ524371 CJV524366:CJV524371 CTR524366:CTR524371 DDN524366:DDN524371 DNJ524366:DNJ524371 DXF524366:DXF524371 EHB524366:EHB524371 EQX524366:EQX524371 FAT524366:FAT524371 FKP524366:FKP524371 FUL524366:FUL524371 GEH524366:GEH524371 GOD524366:GOD524371 GXZ524366:GXZ524371 HHV524366:HHV524371 HRR524366:HRR524371 IBN524366:IBN524371 ILJ524366:ILJ524371 IVF524366:IVF524371 JFB524366:JFB524371 JOX524366:JOX524371 JYT524366:JYT524371 KIP524366:KIP524371 KSL524366:KSL524371 LCH524366:LCH524371 LMD524366:LMD524371 LVZ524366:LVZ524371 MFV524366:MFV524371 MPR524366:MPR524371 MZN524366:MZN524371 NJJ524366:NJJ524371 NTF524366:NTF524371 ODB524366:ODB524371 OMX524366:OMX524371 OWT524366:OWT524371 PGP524366:PGP524371 PQL524366:PQL524371 QAH524366:QAH524371 QKD524366:QKD524371 QTZ524366:QTZ524371 RDV524366:RDV524371 RNR524366:RNR524371 RXN524366:RXN524371 SHJ524366:SHJ524371 SRF524366:SRF524371 TBB524366:TBB524371 TKX524366:TKX524371 TUT524366:TUT524371 UEP524366:UEP524371 UOL524366:UOL524371 UYH524366:UYH524371 VID524366:VID524371 VRZ524366:VRZ524371 WBV524366:WBV524371 WLR524366:WLR524371 WVN524366:WVN524371 F589902:F589907 JB589902:JB589907 SX589902:SX589907 ACT589902:ACT589907 AMP589902:AMP589907 AWL589902:AWL589907 BGH589902:BGH589907 BQD589902:BQD589907 BZZ589902:BZZ589907 CJV589902:CJV589907 CTR589902:CTR589907 DDN589902:DDN589907 DNJ589902:DNJ589907 DXF589902:DXF589907 EHB589902:EHB589907 EQX589902:EQX589907 FAT589902:FAT589907 FKP589902:FKP589907 FUL589902:FUL589907 GEH589902:GEH589907 GOD589902:GOD589907 GXZ589902:GXZ589907 HHV589902:HHV589907 HRR589902:HRR589907 IBN589902:IBN589907 ILJ589902:ILJ589907 IVF589902:IVF589907 JFB589902:JFB589907 JOX589902:JOX589907 JYT589902:JYT589907 KIP589902:KIP589907 KSL589902:KSL589907 LCH589902:LCH589907 LMD589902:LMD589907 LVZ589902:LVZ589907 MFV589902:MFV589907 MPR589902:MPR589907 MZN589902:MZN589907 NJJ589902:NJJ589907 NTF589902:NTF589907 ODB589902:ODB589907 OMX589902:OMX589907 OWT589902:OWT589907 PGP589902:PGP589907 PQL589902:PQL589907 QAH589902:QAH589907 QKD589902:QKD589907 QTZ589902:QTZ589907 RDV589902:RDV589907 RNR589902:RNR589907 RXN589902:RXN589907 SHJ589902:SHJ589907 SRF589902:SRF589907 TBB589902:TBB589907 TKX589902:TKX589907 TUT589902:TUT589907 UEP589902:UEP589907 UOL589902:UOL589907 UYH589902:UYH589907 VID589902:VID589907 VRZ589902:VRZ589907 WBV589902:WBV589907 WLR589902:WLR589907 WVN589902:WVN589907 F655438:F655443 JB655438:JB655443 SX655438:SX655443 ACT655438:ACT655443 AMP655438:AMP655443 AWL655438:AWL655443 BGH655438:BGH655443 BQD655438:BQD655443 BZZ655438:BZZ655443 CJV655438:CJV655443 CTR655438:CTR655443 DDN655438:DDN655443 DNJ655438:DNJ655443 DXF655438:DXF655443 EHB655438:EHB655443 EQX655438:EQX655443 FAT655438:FAT655443 FKP655438:FKP655443 FUL655438:FUL655443 GEH655438:GEH655443 GOD655438:GOD655443 GXZ655438:GXZ655443 HHV655438:HHV655443 HRR655438:HRR655443 IBN655438:IBN655443 ILJ655438:ILJ655443 IVF655438:IVF655443 JFB655438:JFB655443 JOX655438:JOX655443 JYT655438:JYT655443 KIP655438:KIP655443 KSL655438:KSL655443 LCH655438:LCH655443 LMD655438:LMD655443 LVZ655438:LVZ655443 MFV655438:MFV655443 MPR655438:MPR655443 MZN655438:MZN655443 NJJ655438:NJJ655443 NTF655438:NTF655443 ODB655438:ODB655443 OMX655438:OMX655443 OWT655438:OWT655443 PGP655438:PGP655443 PQL655438:PQL655443 QAH655438:QAH655443 QKD655438:QKD655443 QTZ655438:QTZ655443 RDV655438:RDV655443 RNR655438:RNR655443 RXN655438:RXN655443 SHJ655438:SHJ655443 SRF655438:SRF655443 TBB655438:TBB655443 TKX655438:TKX655443 TUT655438:TUT655443 UEP655438:UEP655443 UOL655438:UOL655443 UYH655438:UYH655443 VID655438:VID655443 VRZ655438:VRZ655443 WBV655438:WBV655443 WLR655438:WLR655443 WVN655438:WVN655443 F720974:F720979 JB720974:JB720979 SX720974:SX720979 ACT720974:ACT720979 AMP720974:AMP720979 AWL720974:AWL720979 BGH720974:BGH720979 BQD720974:BQD720979 BZZ720974:BZZ720979 CJV720974:CJV720979 CTR720974:CTR720979 DDN720974:DDN720979 DNJ720974:DNJ720979 DXF720974:DXF720979 EHB720974:EHB720979 EQX720974:EQX720979 FAT720974:FAT720979 FKP720974:FKP720979 FUL720974:FUL720979 GEH720974:GEH720979 GOD720974:GOD720979 GXZ720974:GXZ720979 HHV720974:HHV720979 HRR720974:HRR720979 IBN720974:IBN720979 ILJ720974:ILJ720979 IVF720974:IVF720979 JFB720974:JFB720979 JOX720974:JOX720979 JYT720974:JYT720979 KIP720974:KIP720979 KSL720974:KSL720979 LCH720974:LCH720979 LMD720974:LMD720979 LVZ720974:LVZ720979 MFV720974:MFV720979 MPR720974:MPR720979 MZN720974:MZN720979 NJJ720974:NJJ720979 NTF720974:NTF720979 ODB720974:ODB720979 OMX720974:OMX720979 OWT720974:OWT720979 PGP720974:PGP720979 PQL720974:PQL720979 QAH720974:QAH720979 QKD720974:QKD720979 QTZ720974:QTZ720979 RDV720974:RDV720979 RNR720974:RNR720979 RXN720974:RXN720979 SHJ720974:SHJ720979 SRF720974:SRF720979 TBB720974:TBB720979 TKX720974:TKX720979 TUT720974:TUT720979 UEP720974:UEP720979 UOL720974:UOL720979 UYH720974:UYH720979 VID720974:VID720979 VRZ720974:VRZ720979 WBV720974:WBV720979 WLR720974:WLR720979 WVN720974:WVN720979 F786510:F786515 JB786510:JB786515 SX786510:SX786515 ACT786510:ACT786515 AMP786510:AMP786515 AWL786510:AWL786515 BGH786510:BGH786515 BQD786510:BQD786515 BZZ786510:BZZ786515 CJV786510:CJV786515 CTR786510:CTR786515 DDN786510:DDN786515 DNJ786510:DNJ786515 DXF786510:DXF786515 EHB786510:EHB786515 EQX786510:EQX786515 FAT786510:FAT786515 FKP786510:FKP786515 FUL786510:FUL786515 GEH786510:GEH786515 GOD786510:GOD786515 GXZ786510:GXZ786515 HHV786510:HHV786515 HRR786510:HRR786515 IBN786510:IBN786515 ILJ786510:ILJ786515 IVF786510:IVF786515 JFB786510:JFB786515 JOX786510:JOX786515 JYT786510:JYT786515 KIP786510:KIP786515 KSL786510:KSL786515 LCH786510:LCH786515 LMD786510:LMD786515 LVZ786510:LVZ786515 MFV786510:MFV786515 MPR786510:MPR786515 MZN786510:MZN786515 NJJ786510:NJJ786515 NTF786510:NTF786515 ODB786510:ODB786515 OMX786510:OMX786515 OWT786510:OWT786515 PGP786510:PGP786515 PQL786510:PQL786515 QAH786510:QAH786515 QKD786510:QKD786515 QTZ786510:QTZ786515 RDV786510:RDV786515 RNR786510:RNR786515 RXN786510:RXN786515 SHJ786510:SHJ786515 SRF786510:SRF786515 TBB786510:TBB786515 TKX786510:TKX786515 TUT786510:TUT786515 UEP786510:UEP786515 UOL786510:UOL786515 UYH786510:UYH786515 VID786510:VID786515 VRZ786510:VRZ786515 WBV786510:WBV786515 WLR786510:WLR786515 WVN786510:WVN786515 F852046:F852051 JB852046:JB852051 SX852046:SX852051 ACT852046:ACT852051 AMP852046:AMP852051 AWL852046:AWL852051 BGH852046:BGH852051 BQD852046:BQD852051 BZZ852046:BZZ852051 CJV852046:CJV852051 CTR852046:CTR852051 DDN852046:DDN852051 DNJ852046:DNJ852051 DXF852046:DXF852051 EHB852046:EHB852051 EQX852046:EQX852051 FAT852046:FAT852051 FKP852046:FKP852051 FUL852046:FUL852051 GEH852046:GEH852051 GOD852046:GOD852051 GXZ852046:GXZ852051 HHV852046:HHV852051 HRR852046:HRR852051 IBN852046:IBN852051 ILJ852046:ILJ852051 IVF852046:IVF852051 JFB852046:JFB852051 JOX852046:JOX852051 JYT852046:JYT852051 KIP852046:KIP852051 KSL852046:KSL852051 LCH852046:LCH852051 LMD852046:LMD852051 LVZ852046:LVZ852051 MFV852046:MFV852051 MPR852046:MPR852051 MZN852046:MZN852051 NJJ852046:NJJ852051 NTF852046:NTF852051 ODB852046:ODB852051 OMX852046:OMX852051 OWT852046:OWT852051 PGP852046:PGP852051 PQL852046:PQL852051 QAH852046:QAH852051 QKD852046:QKD852051 QTZ852046:QTZ852051 RDV852046:RDV852051 RNR852046:RNR852051 RXN852046:RXN852051 SHJ852046:SHJ852051 SRF852046:SRF852051 TBB852046:TBB852051 TKX852046:TKX852051 TUT852046:TUT852051 UEP852046:UEP852051 UOL852046:UOL852051 UYH852046:UYH852051 VID852046:VID852051 VRZ852046:VRZ852051 WBV852046:WBV852051 WLR852046:WLR852051 WVN852046:WVN852051 F917582:F917587 JB917582:JB917587 SX917582:SX917587 ACT917582:ACT917587 AMP917582:AMP917587 AWL917582:AWL917587 BGH917582:BGH917587 BQD917582:BQD917587 BZZ917582:BZZ917587 CJV917582:CJV917587 CTR917582:CTR917587 DDN917582:DDN917587 DNJ917582:DNJ917587 DXF917582:DXF917587 EHB917582:EHB917587 EQX917582:EQX917587 FAT917582:FAT917587 FKP917582:FKP917587 FUL917582:FUL917587 GEH917582:GEH917587 GOD917582:GOD917587 GXZ917582:GXZ917587 HHV917582:HHV917587 HRR917582:HRR917587 IBN917582:IBN917587 ILJ917582:ILJ917587 IVF917582:IVF917587 JFB917582:JFB917587 JOX917582:JOX917587 JYT917582:JYT917587 KIP917582:KIP917587 KSL917582:KSL917587 LCH917582:LCH917587 LMD917582:LMD917587 LVZ917582:LVZ917587 MFV917582:MFV917587 MPR917582:MPR917587 MZN917582:MZN917587 NJJ917582:NJJ917587 NTF917582:NTF917587 ODB917582:ODB917587 OMX917582:OMX917587 OWT917582:OWT917587 PGP917582:PGP917587 PQL917582:PQL917587 QAH917582:QAH917587 QKD917582:QKD917587 QTZ917582:QTZ917587 RDV917582:RDV917587 RNR917582:RNR917587 RXN917582:RXN917587 SHJ917582:SHJ917587 SRF917582:SRF917587 TBB917582:TBB917587 TKX917582:TKX917587 TUT917582:TUT917587 UEP917582:UEP917587 UOL917582:UOL917587 UYH917582:UYH917587 VID917582:VID917587 VRZ917582:VRZ917587 WBV917582:WBV917587 WLR917582:WLR917587 WVN917582:WVN917587 F983118:F983123 JB983118:JB983123 SX983118:SX983123 ACT983118:ACT983123 AMP983118:AMP983123 AWL983118:AWL983123 BGH983118:BGH983123 BQD983118:BQD983123 BZZ983118:BZZ983123 CJV983118:CJV983123 CTR983118:CTR983123 DDN983118:DDN983123 DNJ983118:DNJ983123 DXF983118:DXF983123 EHB983118:EHB983123 EQX983118:EQX983123 FAT983118:FAT983123 FKP983118:FKP983123 FUL983118:FUL983123 GEH983118:GEH983123 GOD983118:GOD983123 GXZ983118:GXZ983123 HHV983118:HHV983123 HRR983118:HRR983123 IBN983118:IBN983123 ILJ983118:ILJ983123 IVF983118:IVF983123 JFB983118:JFB983123 JOX983118:JOX983123 JYT983118:JYT983123 KIP983118:KIP983123 KSL983118:KSL983123 LCH983118:LCH983123 LMD983118:LMD983123 LVZ983118:LVZ983123 MFV983118:MFV983123 MPR983118:MPR983123 MZN983118:MZN983123 NJJ983118:NJJ983123 NTF983118:NTF983123 ODB983118:ODB983123 OMX983118:OMX983123 OWT983118:OWT983123 PGP983118:PGP983123 PQL983118:PQL983123 QAH983118:QAH983123 QKD983118:QKD983123 QTZ983118:QTZ983123 RDV983118:RDV983123 RNR983118:RNR983123 RXN983118:RXN983123 SHJ983118:SHJ983123 SRF983118:SRF983123 TBB983118:TBB983123 TKX983118:TKX983123 TUT983118:TUT983123 UEP983118:UEP983123 UOL983118:UOL983123 UYH983118:UYH983123 VID983118:VID983123 VRZ983118:VRZ983123 WBV983118:WBV983123 WLR983118:WLR983123 WVN983118:WVN983123 E112:F113 JA112:JB113 SW112:SX113 ACS112:ACT113 AMO112:AMP113 AWK112:AWL113 BGG112:BGH113 BQC112:BQD113 BZY112:BZZ113 CJU112:CJV113 CTQ112:CTR113 DDM112:DDN113 DNI112:DNJ113 DXE112:DXF113 EHA112:EHB113 EQW112:EQX113 FAS112:FAT113 FKO112:FKP113 FUK112:FUL113 GEG112:GEH113 GOC112:GOD113 GXY112:GXZ113 HHU112:HHV113 HRQ112:HRR113 IBM112:IBN113 ILI112:ILJ113 IVE112:IVF113 JFA112:JFB113 JOW112:JOX113 JYS112:JYT113 KIO112:KIP113 KSK112:KSL113 LCG112:LCH113 LMC112:LMD113 LVY112:LVZ113 MFU112:MFV113 MPQ112:MPR113 MZM112:MZN113 NJI112:NJJ113 NTE112:NTF113 ODA112:ODB113 OMW112:OMX113 OWS112:OWT113 PGO112:PGP113 PQK112:PQL113 QAG112:QAH113 QKC112:QKD113 QTY112:QTZ113 RDU112:RDV113 RNQ112:RNR113 RXM112:RXN113 SHI112:SHJ113 SRE112:SRF113 TBA112:TBB113 TKW112:TKX113 TUS112:TUT113 UEO112:UEP113 UOK112:UOL113 UYG112:UYH113 VIC112:VID113 VRY112:VRZ113 WBU112:WBV113 WLQ112:WLR113 WVM112:WVN113 E65621:F65622 JA65621:JB65622 SW65621:SX65622 ACS65621:ACT65622 AMO65621:AMP65622 AWK65621:AWL65622 BGG65621:BGH65622 BQC65621:BQD65622 BZY65621:BZZ65622 CJU65621:CJV65622 CTQ65621:CTR65622 DDM65621:DDN65622 DNI65621:DNJ65622 DXE65621:DXF65622 EHA65621:EHB65622 EQW65621:EQX65622 FAS65621:FAT65622 FKO65621:FKP65622 FUK65621:FUL65622 GEG65621:GEH65622 GOC65621:GOD65622 GXY65621:GXZ65622 HHU65621:HHV65622 HRQ65621:HRR65622 IBM65621:IBN65622 ILI65621:ILJ65622 IVE65621:IVF65622 JFA65621:JFB65622 JOW65621:JOX65622 JYS65621:JYT65622 KIO65621:KIP65622 KSK65621:KSL65622 LCG65621:LCH65622 LMC65621:LMD65622 LVY65621:LVZ65622 MFU65621:MFV65622 MPQ65621:MPR65622 MZM65621:MZN65622 NJI65621:NJJ65622 NTE65621:NTF65622 ODA65621:ODB65622 OMW65621:OMX65622 OWS65621:OWT65622 PGO65621:PGP65622 PQK65621:PQL65622 QAG65621:QAH65622 QKC65621:QKD65622 QTY65621:QTZ65622 RDU65621:RDV65622 RNQ65621:RNR65622 RXM65621:RXN65622 SHI65621:SHJ65622 SRE65621:SRF65622 TBA65621:TBB65622 TKW65621:TKX65622 TUS65621:TUT65622 UEO65621:UEP65622 UOK65621:UOL65622 UYG65621:UYH65622 VIC65621:VID65622 VRY65621:VRZ65622 WBU65621:WBV65622 WLQ65621:WLR65622 WVM65621:WVN65622 E131157:F131158 JA131157:JB131158 SW131157:SX131158 ACS131157:ACT131158 AMO131157:AMP131158 AWK131157:AWL131158 BGG131157:BGH131158 BQC131157:BQD131158 BZY131157:BZZ131158 CJU131157:CJV131158 CTQ131157:CTR131158 DDM131157:DDN131158 DNI131157:DNJ131158 DXE131157:DXF131158 EHA131157:EHB131158 EQW131157:EQX131158 FAS131157:FAT131158 FKO131157:FKP131158 FUK131157:FUL131158 GEG131157:GEH131158 GOC131157:GOD131158 GXY131157:GXZ131158 HHU131157:HHV131158 HRQ131157:HRR131158 IBM131157:IBN131158 ILI131157:ILJ131158 IVE131157:IVF131158 JFA131157:JFB131158 JOW131157:JOX131158 JYS131157:JYT131158 KIO131157:KIP131158 KSK131157:KSL131158 LCG131157:LCH131158 LMC131157:LMD131158 LVY131157:LVZ131158 MFU131157:MFV131158 MPQ131157:MPR131158 MZM131157:MZN131158 NJI131157:NJJ131158 NTE131157:NTF131158 ODA131157:ODB131158 OMW131157:OMX131158 OWS131157:OWT131158 PGO131157:PGP131158 PQK131157:PQL131158 QAG131157:QAH131158 QKC131157:QKD131158 QTY131157:QTZ131158 RDU131157:RDV131158 RNQ131157:RNR131158 RXM131157:RXN131158 SHI131157:SHJ131158 SRE131157:SRF131158 TBA131157:TBB131158 TKW131157:TKX131158 TUS131157:TUT131158 UEO131157:UEP131158 UOK131157:UOL131158 UYG131157:UYH131158 VIC131157:VID131158 VRY131157:VRZ131158 WBU131157:WBV131158 WLQ131157:WLR131158 WVM131157:WVN131158 E196693:F196694 JA196693:JB196694 SW196693:SX196694 ACS196693:ACT196694 AMO196693:AMP196694 AWK196693:AWL196694 BGG196693:BGH196694 BQC196693:BQD196694 BZY196693:BZZ196694 CJU196693:CJV196694 CTQ196693:CTR196694 DDM196693:DDN196694 DNI196693:DNJ196694 DXE196693:DXF196694 EHA196693:EHB196694 EQW196693:EQX196694 FAS196693:FAT196694 FKO196693:FKP196694 FUK196693:FUL196694 GEG196693:GEH196694 GOC196693:GOD196694 GXY196693:GXZ196694 HHU196693:HHV196694 HRQ196693:HRR196694 IBM196693:IBN196694 ILI196693:ILJ196694 IVE196693:IVF196694 JFA196693:JFB196694 JOW196693:JOX196694 JYS196693:JYT196694 KIO196693:KIP196694 KSK196693:KSL196694 LCG196693:LCH196694 LMC196693:LMD196694 LVY196693:LVZ196694 MFU196693:MFV196694 MPQ196693:MPR196694 MZM196693:MZN196694 NJI196693:NJJ196694 NTE196693:NTF196694 ODA196693:ODB196694 OMW196693:OMX196694 OWS196693:OWT196694 PGO196693:PGP196694 PQK196693:PQL196694 QAG196693:QAH196694 QKC196693:QKD196694 QTY196693:QTZ196694 RDU196693:RDV196694 RNQ196693:RNR196694 RXM196693:RXN196694 SHI196693:SHJ196694 SRE196693:SRF196694 TBA196693:TBB196694 TKW196693:TKX196694 TUS196693:TUT196694 UEO196693:UEP196694 UOK196693:UOL196694 UYG196693:UYH196694 VIC196693:VID196694 VRY196693:VRZ196694 WBU196693:WBV196694 WLQ196693:WLR196694 WVM196693:WVN196694 E262229:F262230 JA262229:JB262230 SW262229:SX262230 ACS262229:ACT262230 AMO262229:AMP262230 AWK262229:AWL262230 BGG262229:BGH262230 BQC262229:BQD262230 BZY262229:BZZ262230 CJU262229:CJV262230 CTQ262229:CTR262230 DDM262229:DDN262230 DNI262229:DNJ262230 DXE262229:DXF262230 EHA262229:EHB262230 EQW262229:EQX262230 FAS262229:FAT262230 FKO262229:FKP262230 FUK262229:FUL262230 GEG262229:GEH262230 GOC262229:GOD262230 GXY262229:GXZ262230 HHU262229:HHV262230 HRQ262229:HRR262230 IBM262229:IBN262230 ILI262229:ILJ262230 IVE262229:IVF262230 JFA262229:JFB262230 JOW262229:JOX262230 JYS262229:JYT262230 KIO262229:KIP262230 KSK262229:KSL262230 LCG262229:LCH262230 LMC262229:LMD262230 LVY262229:LVZ262230 MFU262229:MFV262230 MPQ262229:MPR262230 MZM262229:MZN262230 NJI262229:NJJ262230 NTE262229:NTF262230 ODA262229:ODB262230 OMW262229:OMX262230 OWS262229:OWT262230 PGO262229:PGP262230 PQK262229:PQL262230 QAG262229:QAH262230 QKC262229:QKD262230 QTY262229:QTZ262230 RDU262229:RDV262230 RNQ262229:RNR262230 RXM262229:RXN262230 SHI262229:SHJ262230 SRE262229:SRF262230 TBA262229:TBB262230 TKW262229:TKX262230 TUS262229:TUT262230 UEO262229:UEP262230 UOK262229:UOL262230 UYG262229:UYH262230 VIC262229:VID262230 VRY262229:VRZ262230 WBU262229:WBV262230 WLQ262229:WLR262230 WVM262229:WVN262230 E327765:F327766 JA327765:JB327766 SW327765:SX327766 ACS327765:ACT327766 AMO327765:AMP327766 AWK327765:AWL327766 BGG327765:BGH327766 BQC327765:BQD327766 BZY327765:BZZ327766 CJU327765:CJV327766 CTQ327765:CTR327766 DDM327765:DDN327766 DNI327765:DNJ327766 DXE327765:DXF327766 EHA327765:EHB327766 EQW327765:EQX327766 FAS327765:FAT327766 FKO327765:FKP327766 FUK327765:FUL327766 GEG327765:GEH327766 GOC327765:GOD327766 GXY327765:GXZ327766 HHU327765:HHV327766 HRQ327765:HRR327766 IBM327765:IBN327766 ILI327765:ILJ327766 IVE327765:IVF327766 JFA327765:JFB327766 JOW327765:JOX327766 JYS327765:JYT327766 KIO327765:KIP327766 KSK327765:KSL327766 LCG327765:LCH327766 LMC327765:LMD327766 LVY327765:LVZ327766 MFU327765:MFV327766 MPQ327765:MPR327766 MZM327765:MZN327766 NJI327765:NJJ327766 NTE327765:NTF327766 ODA327765:ODB327766 OMW327765:OMX327766 OWS327765:OWT327766 PGO327765:PGP327766 PQK327765:PQL327766 QAG327765:QAH327766 QKC327765:QKD327766 QTY327765:QTZ327766 RDU327765:RDV327766 RNQ327765:RNR327766 RXM327765:RXN327766 SHI327765:SHJ327766 SRE327765:SRF327766 TBA327765:TBB327766 TKW327765:TKX327766 TUS327765:TUT327766 UEO327765:UEP327766 UOK327765:UOL327766 UYG327765:UYH327766 VIC327765:VID327766 VRY327765:VRZ327766 WBU327765:WBV327766 WLQ327765:WLR327766 WVM327765:WVN327766 E393301:F393302 JA393301:JB393302 SW393301:SX393302 ACS393301:ACT393302 AMO393301:AMP393302 AWK393301:AWL393302 BGG393301:BGH393302 BQC393301:BQD393302 BZY393301:BZZ393302 CJU393301:CJV393302 CTQ393301:CTR393302 DDM393301:DDN393302 DNI393301:DNJ393302 DXE393301:DXF393302 EHA393301:EHB393302 EQW393301:EQX393302 FAS393301:FAT393302 FKO393301:FKP393302 FUK393301:FUL393302 GEG393301:GEH393302 GOC393301:GOD393302 GXY393301:GXZ393302 HHU393301:HHV393302 HRQ393301:HRR393302 IBM393301:IBN393302 ILI393301:ILJ393302 IVE393301:IVF393302 JFA393301:JFB393302 JOW393301:JOX393302 JYS393301:JYT393302 KIO393301:KIP393302 KSK393301:KSL393302 LCG393301:LCH393302 LMC393301:LMD393302 LVY393301:LVZ393302 MFU393301:MFV393302 MPQ393301:MPR393302 MZM393301:MZN393302 NJI393301:NJJ393302 NTE393301:NTF393302 ODA393301:ODB393302 OMW393301:OMX393302 OWS393301:OWT393302 PGO393301:PGP393302 PQK393301:PQL393302 QAG393301:QAH393302 QKC393301:QKD393302 QTY393301:QTZ393302 RDU393301:RDV393302 RNQ393301:RNR393302 RXM393301:RXN393302 SHI393301:SHJ393302 SRE393301:SRF393302 TBA393301:TBB393302 TKW393301:TKX393302 TUS393301:TUT393302 UEO393301:UEP393302 UOK393301:UOL393302 UYG393301:UYH393302 VIC393301:VID393302 VRY393301:VRZ393302 WBU393301:WBV393302 WLQ393301:WLR393302 WVM393301:WVN393302 E458837:F458838 JA458837:JB458838 SW458837:SX458838 ACS458837:ACT458838 AMO458837:AMP458838 AWK458837:AWL458838 BGG458837:BGH458838 BQC458837:BQD458838 BZY458837:BZZ458838 CJU458837:CJV458838 CTQ458837:CTR458838 DDM458837:DDN458838 DNI458837:DNJ458838 DXE458837:DXF458838 EHA458837:EHB458838 EQW458837:EQX458838 FAS458837:FAT458838 FKO458837:FKP458838 FUK458837:FUL458838 GEG458837:GEH458838 GOC458837:GOD458838 GXY458837:GXZ458838 HHU458837:HHV458838 HRQ458837:HRR458838 IBM458837:IBN458838 ILI458837:ILJ458838 IVE458837:IVF458838 JFA458837:JFB458838 JOW458837:JOX458838 JYS458837:JYT458838 KIO458837:KIP458838 KSK458837:KSL458838 LCG458837:LCH458838 LMC458837:LMD458838 LVY458837:LVZ458838 MFU458837:MFV458838 MPQ458837:MPR458838 MZM458837:MZN458838 NJI458837:NJJ458838 NTE458837:NTF458838 ODA458837:ODB458838 OMW458837:OMX458838 OWS458837:OWT458838 PGO458837:PGP458838 PQK458837:PQL458838 QAG458837:QAH458838 QKC458837:QKD458838 QTY458837:QTZ458838 RDU458837:RDV458838 RNQ458837:RNR458838 RXM458837:RXN458838 SHI458837:SHJ458838 SRE458837:SRF458838 TBA458837:TBB458838 TKW458837:TKX458838 TUS458837:TUT458838 UEO458837:UEP458838 UOK458837:UOL458838 UYG458837:UYH458838 VIC458837:VID458838 VRY458837:VRZ458838 WBU458837:WBV458838 WLQ458837:WLR458838 WVM458837:WVN458838 E524373:F524374 JA524373:JB524374 SW524373:SX524374 ACS524373:ACT524374 AMO524373:AMP524374 AWK524373:AWL524374 BGG524373:BGH524374 BQC524373:BQD524374 BZY524373:BZZ524374 CJU524373:CJV524374 CTQ524373:CTR524374 DDM524373:DDN524374 DNI524373:DNJ524374 DXE524373:DXF524374 EHA524373:EHB524374 EQW524373:EQX524374 FAS524373:FAT524374 FKO524373:FKP524374 FUK524373:FUL524374 GEG524373:GEH524374 GOC524373:GOD524374 GXY524373:GXZ524374 HHU524373:HHV524374 HRQ524373:HRR524374 IBM524373:IBN524374 ILI524373:ILJ524374 IVE524373:IVF524374 JFA524373:JFB524374 JOW524373:JOX524374 JYS524373:JYT524374 KIO524373:KIP524374 KSK524373:KSL524374 LCG524373:LCH524374 LMC524373:LMD524374 LVY524373:LVZ524374 MFU524373:MFV524374 MPQ524373:MPR524374 MZM524373:MZN524374 NJI524373:NJJ524374 NTE524373:NTF524374 ODA524373:ODB524374 OMW524373:OMX524374 OWS524373:OWT524374 PGO524373:PGP524374 PQK524373:PQL524374 QAG524373:QAH524374 QKC524373:QKD524374 QTY524373:QTZ524374 RDU524373:RDV524374 RNQ524373:RNR524374 RXM524373:RXN524374 SHI524373:SHJ524374 SRE524373:SRF524374 TBA524373:TBB524374 TKW524373:TKX524374 TUS524373:TUT524374 UEO524373:UEP524374 UOK524373:UOL524374 UYG524373:UYH524374 VIC524373:VID524374 VRY524373:VRZ524374 WBU524373:WBV524374 WLQ524373:WLR524374 WVM524373:WVN524374 E589909:F589910 JA589909:JB589910 SW589909:SX589910 ACS589909:ACT589910 AMO589909:AMP589910 AWK589909:AWL589910 BGG589909:BGH589910 BQC589909:BQD589910 BZY589909:BZZ589910 CJU589909:CJV589910 CTQ589909:CTR589910 DDM589909:DDN589910 DNI589909:DNJ589910 DXE589909:DXF589910 EHA589909:EHB589910 EQW589909:EQX589910 FAS589909:FAT589910 FKO589909:FKP589910 FUK589909:FUL589910 GEG589909:GEH589910 GOC589909:GOD589910 GXY589909:GXZ589910 HHU589909:HHV589910 HRQ589909:HRR589910 IBM589909:IBN589910 ILI589909:ILJ589910 IVE589909:IVF589910 JFA589909:JFB589910 JOW589909:JOX589910 JYS589909:JYT589910 KIO589909:KIP589910 KSK589909:KSL589910 LCG589909:LCH589910 LMC589909:LMD589910 LVY589909:LVZ589910 MFU589909:MFV589910 MPQ589909:MPR589910 MZM589909:MZN589910 NJI589909:NJJ589910 NTE589909:NTF589910 ODA589909:ODB589910 OMW589909:OMX589910 OWS589909:OWT589910 PGO589909:PGP589910 PQK589909:PQL589910 QAG589909:QAH589910 QKC589909:QKD589910 QTY589909:QTZ589910 RDU589909:RDV589910 RNQ589909:RNR589910 RXM589909:RXN589910 SHI589909:SHJ589910 SRE589909:SRF589910 TBA589909:TBB589910 TKW589909:TKX589910 TUS589909:TUT589910 UEO589909:UEP589910 UOK589909:UOL589910 UYG589909:UYH589910 VIC589909:VID589910 VRY589909:VRZ589910 WBU589909:WBV589910 WLQ589909:WLR589910 WVM589909:WVN589910 E655445:F655446 JA655445:JB655446 SW655445:SX655446 ACS655445:ACT655446 AMO655445:AMP655446 AWK655445:AWL655446 BGG655445:BGH655446 BQC655445:BQD655446 BZY655445:BZZ655446 CJU655445:CJV655446 CTQ655445:CTR655446 DDM655445:DDN655446 DNI655445:DNJ655446 DXE655445:DXF655446 EHA655445:EHB655446 EQW655445:EQX655446 FAS655445:FAT655446 FKO655445:FKP655446 FUK655445:FUL655446 GEG655445:GEH655446 GOC655445:GOD655446 GXY655445:GXZ655446 HHU655445:HHV655446 HRQ655445:HRR655446 IBM655445:IBN655446 ILI655445:ILJ655446 IVE655445:IVF655446 JFA655445:JFB655446 JOW655445:JOX655446 JYS655445:JYT655446 KIO655445:KIP655446 KSK655445:KSL655446 LCG655445:LCH655446 LMC655445:LMD655446 LVY655445:LVZ655446 MFU655445:MFV655446 MPQ655445:MPR655446 MZM655445:MZN655446 NJI655445:NJJ655446 NTE655445:NTF655446 ODA655445:ODB655446 OMW655445:OMX655446 OWS655445:OWT655446 PGO655445:PGP655446 PQK655445:PQL655446 QAG655445:QAH655446 QKC655445:QKD655446 QTY655445:QTZ655446 RDU655445:RDV655446 RNQ655445:RNR655446 RXM655445:RXN655446 SHI655445:SHJ655446 SRE655445:SRF655446 TBA655445:TBB655446 TKW655445:TKX655446 TUS655445:TUT655446 UEO655445:UEP655446 UOK655445:UOL655446 UYG655445:UYH655446 VIC655445:VID655446 VRY655445:VRZ655446 WBU655445:WBV655446 WLQ655445:WLR655446 WVM655445:WVN655446 E720981:F720982 JA720981:JB720982 SW720981:SX720982 ACS720981:ACT720982 AMO720981:AMP720982 AWK720981:AWL720982 BGG720981:BGH720982 BQC720981:BQD720982 BZY720981:BZZ720982 CJU720981:CJV720982 CTQ720981:CTR720982 DDM720981:DDN720982 DNI720981:DNJ720982 DXE720981:DXF720982 EHA720981:EHB720982 EQW720981:EQX720982 FAS720981:FAT720982 FKO720981:FKP720982 FUK720981:FUL720982 GEG720981:GEH720982 GOC720981:GOD720982 GXY720981:GXZ720982 HHU720981:HHV720982 HRQ720981:HRR720982 IBM720981:IBN720982 ILI720981:ILJ720982 IVE720981:IVF720982 JFA720981:JFB720982 JOW720981:JOX720982 JYS720981:JYT720982 KIO720981:KIP720982 KSK720981:KSL720982 LCG720981:LCH720982 LMC720981:LMD720982 LVY720981:LVZ720982 MFU720981:MFV720982 MPQ720981:MPR720982 MZM720981:MZN720982 NJI720981:NJJ720982 NTE720981:NTF720982 ODA720981:ODB720982 OMW720981:OMX720982 OWS720981:OWT720982 PGO720981:PGP720982 PQK720981:PQL720982 QAG720981:QAH720982 QKC720981:QKD720982 QTY720981:QTZ720982 RDU720981:RDV720982 RNQ720981:RNR720982 RXM720981:RXN720982 SHI720981:SHJ720982 SRE720981:SRF720982 TBA720981:TBB720982 TKW720981:TKX720982 TUS720981:TUT720982 UEO720981:UEP720982 UOK720981:UOL720982 UYG720981:UYH720982 VIC720981:VID720982 VRY720981:VRZ720982 WBU720981:WBV720982 WLQ720981:WLR720982 WVM720981:WVN720982 E786517:F786518 JA786517:JB786518 SW786517:SX786518 ACS786517:ACT786518 AMO786517:AMP786518 AWK786517:AWL786518 BGG786517:BGH786518 BQC786517:BQD786518 BZY786517:BZZ786518 CJU786517:CJV786518 CTQ786517:CTR786518 DDM786517:DDN786518 DNI786517:DNJ786518 DXE786517:DXF786518 EHA786517:EHB786518 EQW786517:EQX786518 FAS786517:FAT786518 FKO786517:FKP786518 FUK786517:FUL786518 GEG786517:GEH786518 GOC786517:GOD786518 GXY786517:GXZ786518 HHU786517:HHV786518 HRQ786517:HRR786518 IBM786517:IBN786518 ILI786517:ILJ786518 IVE786517:IVF786518 JFA786517:JFB786518 JOW786517:JOX786518 JYS786517:JYT786518 KIO786517:KIP786518 KSK786517:KSL786518 LCG786517:LCH786518 LMC786517:LMD786518 LVY786517:LVZ786518 MFU786517:MFV786518 MPQ786517:MPR786518 MZM786517:MZN786518 NJI786517:NJJ786518 NTE786517:NTF786518 ODA786517:ODB786518 OMW786517:OMX786518 OWS786517:OWT786518 PGO786517:PGP786518 PQK786517:PQL786518 QAG786517:QAH786518 QKC786517:QKD786518 QTY786517:QTZ786518 RDU786517:RDV786518 RNQ786517:RNR786518 RXM786517:RXN786518 SHI786517:SHJ786518 SRE786517:SRF786518 TBA786517:TBB786518 TKW786517:TKX786518 TUS786517:TUT786518 UEO786517:UEP786518 UOK786517:UOL786518 UYG786517:UYH786518 VIC786517:VID786518 VRY786517:VRZ786518 WBU786517:WBV786518 WLQ786517:WLR786518 WVM786517:WVN786518 E852053:F852054 JA852053:JB852054 SW852053:SX852054 ACS852053:ACT852054 AMO852053:AMP852054 AWK852053:AWL852054 BGG852053:BGH852054 BQC852053:BQD852054 BZY852053:BZZ852054 CJU852053:CJV852054 CTQ852053:CTR852054 DDM852053:DDN852054 DNI852053:DNJ852054 DXE852053:DXF852054 EHA852053:EHB852054 EQW852053:EQX852054 FAS852053:FAT852054 FKO852053:FKP852054 FUK852053:FUL852054 GEG852053:GEH852054 GOC852053:GOD852054 GXY852053:GXZ852054 HHU852053:HHV852054 HRQ852053:HRR852054 IBM852053:IBN852054 ILI852053:ILJ852054 IVE852053:IVF852054 JFA852053:JFB852054 JOW852053:JOX852054 JYS852053:JYT852054 KIO852053:KIP852054 KSK852053:KSL852054 LCG852053:LCH852054 LMC852053:LMD852054 LVY852053:LVZ852054 MFU852053:MFV852054 MPQ852053:MPR852054 MZM852053:MZN852054 NJI852053:NJJ852054 NTE852053:NTF852054 ODA852053:ODB852054 OMW852053:OMX852054 OWS852053:OWT852054 PGO852053:PGP852054 PQK852053:PQL852054 QAG852053:QAH852054 QKC852053:QKD852054 QTY852053:QTZ852054 RDU852053:RDV852054 RNQ852053:RNR852054 RXM852053:RXN852054 SHI852053:SHJ852054 SRE852053:SRF852054 TBA852053:TBB852054 TKW852053:TKX852054 TUS852053:TUT852054 UEO852053:UEP852054 UOK852053:UOL852054 UYG852053:UYH852054 VIC852053:VID852054 VRY852053:VRZ852054 WBU852053:WBV852054 WLQ852053:WLR852054 WVM852053:WVN852054 E917589:F917590 JA917589:JB917590 SW917589:SX917590 ACS917589:ACT917590 AMO917589:AMP917590 AWK917589:AWL917590 BGG917589:BGH917590 BQC917589:BQD917590 BZY917589:BZZ917590 CJU917589:CJV917590 CTQ917589:CTR917590 DDM917589:DDN917590 DNI917589:DNJ917590 DXE917589:DXF917590 EHA917589:EHB917590 EQW917589:EQX917590 FAS917589:FAT917590 FKO917589:FKP917590 FUK917589:FUL917590 GEG917589:GEH917590 GOC917589:GOD917590 GXY917589:GXZ917590 HHU917589:HHV917590 HRQ917589:HRR917590 IBM917589:IBN917590 ILI917589:ILJ917590 IVE917589:IVF917590 JFA917589:JFB917590 JOW917589:JOX917590 JYS917589:JYT917590 KIO917589:KIP917590 KSK917589:KSL917590 LCG917589:LCH917590 LMC917589:LMD917590 LVY917589:LVZ917590 MFU917589:MFV917590 MPQ917589:MPR917590 MZM917589:MZN917590 NJI917589:NJJ917590 NTE917589:NTF917590 ODA917589:ODB917590 OMW917589:OMX917590 OWS917589:OWT917590 PGO917589:PGP917590 PQK917589:PQL917590 QAG917589:QAH917590 QKC917589:QKD917590 QTY917589:QTZ917590 RDU917589:RDV917590 RNQ917589:RNR917590 RXM917589:RXN917590 SHI917589:SHJ917590 SRE917589:SRF917590 TBA917589:TBB917590 TKW917589:TKX917590 TUS917589:TUT917590 UEO917589:UEP917590 UOK917589:UOL917590 UYG917589:UYH917590 VIC917589:VID917590 VRY917589:VRZ917590 WBU917589:WBV917590 WLQ917589:WLR917590 WVM917589:WVN917590 E983125:F983126 JA983125:JB983126 SW983125:SX983126 ACS983125:ACT983126 AMO983125:AMP983126 AWK983125:AWL983126 BGG983125:BGH983126 BQC983125:BQD983126 BZY983125:BZZ983126 CJU983125:CJV983126 CTQ983125:CTR983126 DDM983125:DDN983126 DNI983125:DNJ983126 DXE983125:DXF983126 EHA983125:EHB983126 EQW983125:EQX983126 FAS983125:FAT983126 FKO983125:FKP983126 FUK983125:FUL983126 GEG983125:GEH983126 GOC983125:GOD983126 GXY983125:GXZ983126 HHU983125:HHV983126 HRQ983125:HRR983126 IBM983125:IBN983126 ILI983125:ILJ983126 IVE983125:IVF983126 JFA983125:JFB983126 JOW983125:JOX983126 JYS983125:JYT983126 KIO983125:KIP983126 KSK983125:KSL983126 LCG983125:LCH983126 LMC983125:LMD983126 LVY983125:LVZ983126 MFU983125:MFV983126 MPQ983125:MPR983126 MZM983125:MZN983126 NJI983125:NJJ983126 NTE983125:NTF983126 ODA983125:ODB983126 OMW983125:OMX983126 OWS983125:OWT983126 PGO983125:PGP983126 PQK983125:PQL983126 QAG983125:QAH983126 QKC983125:QKD983126 QTY983125:QTZ983126 RDU983125:RDV983126 RNQ983125:RNR983126 RXM983125:RXN983126 SHI983125:SHJ983126 SRE983125:SRF983126 TBA983125:TBB983126 TKW983125:TKX983126 TUS983125:TUT983126 UEO983125:UEP983126 UOK983125:UOL983126 UYG983125:UYH983126 VIC983125:VID983126 VRY983125:VRZ983126 WBU983125:WBV983126 WLQ983125:WLR983126 WVM983125:WVN983126 F65594:F65609 JB65594:JB65609 SX65594:SX65609 ACT65594:ACT65609 AMP65594:AMP65609 AWL65594:AWL65609 BGH65594:BGH65609 BQD65594:BQD65609 BZZ65594:BZZ65609 CJV65594:CJV65609 CTR65594:CTR65609 DDN65594:DDN65609 DNJ65594:DNJ65609 DXF65594:DXF65609 EHB65594:EHB65609 EQX65594:EQX65609 FAT65594:FAT65609 FKP65594:FKP65609 FUL65594:FUL65609 GEH65594:GEH65609 GOD65594:GOD65609 GXZ65594:GXZ65609 HHV65594:HHV65609 HRR65594:HRR65609 IBN65594:IBN65609 ILJ65594:ILJ65609 IVF65594:IVF65609 JFB65594:JFB65609 JOX65594:JOX65609 JYT65594:JYT65609 KIP65594:KIP65609 KSL65594:KSL65609 LCH65594:LCH65609 LMD65594:LMD65609 LVZ65594:LVZ65609 MFV65594:MFV65609 MPR65594:MPR65609 MZN65594:MZN65609 NJJ65594:NJJ65609 NTF65594:NTF65609 ODB65594:ODB65609 OMX65594:OMX65609 OWT65594:OWT65609 PGP65594:PGP65609 PQL65594:PQL65609 QAH65594:QAH65609 QKD65594:QKD65609 QTZ65594:QTZ65609 RDV65594:RDV65609 RNR65594:RNR65609 RXN65594:RXN65609 SHJ65594:SHJ65609 SRF65594:SRF65609 TBB65594:TBB65609 TKX65594:TKX65609 TUT65594:TUT65609 UEP65594:UEP65609 UOL65594:UOL65609 UYH65594:UYH65609 VID65594:VID65609 VRZ65594:VRZ65609 WBV65594:WBV65609 WLR65594:WLR65609 WVN65594:WVN65609 F131130:F131145 JB131130:JB131145 SX131130:SX131145 ACT131130:ACT131145 AMP131130:AMP131145 AWL131130:AWL131145 BGH131130:BGH131145 BQD131130:BQD131145 BZZ131130:BZZ131145 CJV131130:CJV131145 CTR131130:CTR131145 DDN131130:DDN131145 DNJ131130:DNJ131145 DXF131130:DXF131145 EHB131130:EHB131145 EQX131130:EQX131145 FAT131130:FAT131145 FKP131130:FKP131145 FUL131130:FUL131145 GEH131130:GEH131145 GOD131130:GOD131145 GXZ131130:GXZ131145 HHV131130:HHV131145 HRR131130:HRR131145 IBN131130:IBN131145 ILJ131130:ILJ131145 IVF131130:IVF131145 JFB131130:JFB131145 JOX131130:JOX131145 JYT131130:JYT131145 KIP131130:KIP131145 KSL131130:KSL131145 LCH131130:LCH131145 LMD131130:LMD131145 LVZ131130:LVZ131145 MFV131130:MFV131145 MPR131130:MPR131145 MZN131130:MZN131145 NJJ131130:NJJ131145 NTF131130:NTF131145 ODB131130:ODB131145 OMX131130:OMX131145 OWT131130:OWT131145 PGP131130:PGP131145 PQL131130:PQL131145 QAH131130:QAH131145 QKD131130:QKD131145 QTZ131130:QTZ131145 RDV131130:RDV131145 RNR131130:RNR131145 RXN131130:RXN131145 SHJ131130:SHJ131145 SRF131130:SRF131145 TBB131130:TBB131145 TKX131130:TKX131145 TUT131130:TUT131145 UEP131130:UEP131145 UOL131130:UOL131145 UYH131130:UYH131145 VID131130:VID131145 VRZ131130:VRZ131145 WBV131130:WBV131145 WLR131130:WLR131145 WVN131130:WVN131145 F196666:F196681 JB196666:JB196681 SX196666:SX196681 ACT196666:ACT196681 AMP196666:AMP196681 AWL196666:AWL196681 BGH196666:BGH196681 BQD196666:BQD196681 BZZ196666:BZZ196681 CJV196666:CJV196681 CTR196666:CTR196681 DDN196666:DDN196681 DNJ196666:DNJ196681 DXF196666:DXF196681 EHB196666:EHB196681 EQX196666:EQX196681 FAT196666:FAT196681 FKP196666:FKP196681 FUL196666:FUL196681 GEH196666:GEH196681 GOD196666:GOD196681 GXZ196666:GXZ196681 HHV196666:HHV196681 HRR196666:HRR196681 IBN196666:IBN196681 ILJ196666:ILJ196681 IVF196666:IVF196681 JFB196666:JFB196681 JOX196666:JOX196681 JYT196666:JYT196681 KIP196666:KIP196681 KSL196666:KSL196681 LCH196666:LCH196681 LMD196666:LMD196681 LVZ196666:LVZ196681 MFV196666:MFV196681 MPR196666:MPR196681 MZN196666:MZN196681 NJJ196666:NJJ196681 NTF196666:NTF196681 ODB196666:ODB196681 OMX196666:OMX196681 OWT196666:OWT196681 PGP196666:PGP196681 PQL196666:PQL196681 QAH196666:QAH196681 QKD196666:QKD196681 QTZ196666:QTZ196681 RDV196666:RDV196681 RNR196666:RNR196681 RXN196666:RXN196681 SHJ196666:SHJ196681 SRF196666:SRF196681 TBB196666:TBB196681 TKX196666:TKX196681 TUT196666:TUT196681 UEP196666:UEP196681 UOL196666:UOL196681 UYH196666:UYH196681 VID196666:VID196681 VRZ196666:VRZ196681 WBV196666:WBV196681 WLR196666:WLR196681 WVN196666:WVN196681 F262202:F262217 JB262202:JB262217 SX262202:SX262217 ACT262202:ACT262217 AMP262202:AMP262217 AWL262202:AWL262217 BGH262202:BGH262217 BQD262202:BQD262217 BZZ262202:BZZ262217 CJV262202:CJV262217 CTR262202:CTR262217 DDN262202:DDN262217 DNJ262202:DNJ262217 DXF262202:DXF262217 EHB262202:EHB262217 EQX262202:EQX262217 FAT262202:FAT262217 FKP262202:FKP262217 FUL262202:FUL262217 GEH262202:GEH262217 GOD262202:GOD262217 GXZ262202:GXZ262217 HHV262202:HHV262217 HRR262202:HRR262217 IBN262202:IBN262217 ILJ262202:ILJ262217 IVF262202:IVF262217 JFB262202:JFB262217 JOX262202:JOX262217 JYT262202:JYT262217 KIP262202:KIP262217 KSL262202:KSL262217 LCH262202:LCH262217 LMD262202:LMD262217 LVZ262202:LVZ262217 MFV262202:MFV262217 MPR262202:MPR262217 MZN262202:MZN262217 NJJ262202:NJJ262217 NTF262202:NTF262217 ODB262202:ODB262217 OMX262202:OMX262217 OWT262202:OWT262217 PGP262202:PGP262217 PQL262202:PQL262217 QAH262202:QAH262217 QKD262202:QKD262217 QTZ262202:QTZ262217 RDV262202:RDV262217 RNR262202:RNR262217 RXN262202:RXN262217 SHJ262202:SHJ262217 SRF262202:SRF262217 TBB262202:TBB262217 TKX262202:TKX262217 TUT262202:TUT262217 UEP262202:UEP262217 UOL262202:UOL262217 UYH262202:UYH262217 VID262202:VID262217 VRZ262202:VRZ262217 WBV262202:WBV262217 WLR262202:WLR262217 WVN262202:WVN262217 F327738:F327753 JB327738:JB327753 SX327738:SX327753 ACT327738:ACT327753 AMP327738:AMP327753 AWL327738:AWL327753 BGH327738:BGH327753 BQD327738:BQD327753 BZZ327738:BZZ327753 CJV327738:CJV327753 CTR327738:CTR327753 DDN327738:DDN327753 DNJ327738:DNJ327753 DXF327738:DXF327753 EHB327738:EHB327753 EQX327738:EQX327753 FAT327738:FAT327753 FKP327738:FKP327753 FUL327738:FUL327753 GEH327738:GEH327753 GOD327738:GOD327753 GXZ327738:GXZ327753 HHV327738:HHV327753 HRR327738:HRR327753 IBN327738:IBN327753 ILJ327738:ILJ327753 IVF327738:IVF327753 JFB327738:JFB327753 JOX327738:JOX327753 JYT327738:JYT327753 KIP327738:KIP327753 KSL327738:KSL327753 LCH327738:LCH327753 LMD327738:LMD327753 LVZ327738:LVZ327753 MFV327738:MFV327753 MPR327738:MPR327753 MZN327738:MZN327753 NJJ327738:NJJ327753 NTF327738:NTF327753 ODB327738:ODB327753 OMX327738:OMX327753 OWT327738:OWT327753 PGP327738:PGP327753 PQL327738:PQL327753 QAH327738:QAH327753 QKD327738:QKD327753 QTZ327738:QTZ327753 RDV327738:RDV327753 RNR327738:RNR327753 RXN327738:RXN327753 SHJ327738:SHJ327753 SRF327738:SRF327753 TBB327738:TBB327753 TKX327738:TKX327753 TUT327738:TUT327753 UEP327738:UEP327753 UOL327738:UOL327753 UYH327738:UYH327753 VID327738:VID327753 VRZ327738:VRZ327753 WBV327738:WBV327753 WLR327738:WLR327753 WVN327738:WVN327753 F393274:F393289 JB393274:JB393289 SX393274:SX393289 ACT393274:ACT393289 AMP393274:AMP393289 AWL393274:AWL393289 BGH393274:BGH393289 BQD393274:BQD393289 BZZ393274:BZZ393289 CJV393274:CJV393289 CTR393274:CTR393289 DDN393274:DDN393289 DNJ393274:DNJ393289 DXF393274:DXF393289 EHB393274:EHB393289 EQX393274:EQX393289 FAT393274:FAT393289 FKP393274:FKP393289 FUL393274:FUL393289 GEH393274:GEH393289 GOD393274:GOD393289 GXZ393274:GXZ393289 HHV393274:HHV393289 HRR393274:HRR393289 IBN393274:IBN393289 ILJ393274:ILJ393289 IVF393274:IVF393289 JFB393274:JFB393289 JOX393274:JOX393289 JYT393274:JYT393289 KIP393274:KIP393289 KSL393274:KSL393289 LCH393274:LCH393289 LMD393274:LMD393289 LVZ393274:LVZ393289 MFV393274:MFV393289 MPR393274:MPR393289 MZN393274:MZN393289 NJJ393274:NJJ393289 NTF393274:NTF393289 ODB393274:ODB393289 OMX393274:OMX393289 OWT393274:OWT393289 PGP393274:PGP393289 PQL393274:PQL393289 QAH393274:QAH393289 QKD393274:QKD393289 QTZ393274:QTZ393289 RDV393274:RDV393289 RNR393274:RNR393289 RXN393274:RXN393289 SHJ393274:SHJ393289 SRF393274:SRF393289 TBB393274:TBB393289 TKX393274:TKX393289 TUT393274:TUT393289 UEP393274:UEP393289 UOL393274:UOL393289 UYH393274:UYH393289 VID393274:VID393289 VRZ393274:VRZ393289 WBV393274:WBV393289 WLR393274:WLR393289 WVN393274:WVN393289 F458810:F458825 JB458810:JB458825 SX458810:SX458825 ACT458810:ACT458825 AMP458810:AMP458825 AWL458810:AWL458825 BGH458810:BGH458825 BQD458810:BQD458825 BZZ458810:BZZ458825 CJV458810:CJV458825 CTR458810:CTR458825 DDN458810:DDN458825 DNJ458810:DNJ458825 DXF458810:DXF458825 EHB458810:EHB458825 EQX458810:EQX458825 FAT458810:FAT458825 FKP458810:FKP458825 FUL458810:FUL458825 GEH458810:GEH458825 GOD458810:GOD458825 GXZ458810:GXZ458825 HHV458810:HHV458825 HRR458810:HRR458825 IBN458810:IBN458825 ILJ458810:ILJ458825 IVF458810:IVF458825 JFB458810:JFB458825 JOX458810:JOX458825 JYT458810:JYT458825 KIP458810:KIP458825 KSL458810:KSL458825 LCH458810:LCH458825 LMD458810:LMD458825 LVZ458810:LVZ458825 MFV458810:MFV458825 MPR458810:MPR458825 MZN458810:MZN458825 NJJ458810:NJJ458825 NTF458810:NTF458825 ODB458810:ODB458825 OMX458810:OMX458825 OWT458810:OWT458825 PGP458810:PGP458825 PQL458810:PQL458825 QAH458810:QAH458825 QKD458810:QKD458825 QTZ458810:QTZ458825 RDV458810:RDV458825 RNR458810:RNR458825 RXN458810:RXN458825 SHJ458810:SHJ458825 SRF458810:SRF458825 TBB458810:TBB458825 TKX458810:TKX458825 TUT458810:TUT458825 UEP458810:UEP458825 UOL458810:UOL458825 UYH458810:UYH458825 VID458810:VID458825 VRZ458810:VRZ458825 WBV458810:WBV458825 WLR458810:WLR458825 WVN458810:WVN458825 F524346:F524361 JB524346:JB524361 SX524346:SX524361 ACT524346:ACT524361 AMP524346:AMP524361 AWL524346:AWL524361 BGH524346:BGH524361 BQD524346:BQD524361 BZZ524346:BZZ524361 CJV524346:CJV524361 CTR524346:CTR524361 DDN524346:DDN524361 DNJ524346:DNJ524361 DXF524346:DXF524361 EHB524346:EHB524361 EQX524346:EQX524361 FAT524346:FAT524361 FKP524346:FKP524361 FUL524346:FUL524361 GEH524346:GEH524361 GOD524346:GOD524361 GXZ524346:GXZ524361 HHV524346:HHV524361 HRR524346:HRR524361 IBN524346:IBN524361 ILJ524346:ILJ524361 IVF524346:IVF524361 JFB524346:JFB524361 JOX524346:JOX524361 JYT524346:JYT524361 KIP524346:KIP524361 KSL524346:KSL524361 LCH524346:LCH524361 LMD524346:LMD524361 LVZ524346:LVZ524361 MFV524346:MFV524361 MPR524346:MPR524361 MZN524346:MZN524361 NJJ524346:NJJ524361 NTF524346:NTF524361 ODB524346:ODB524361 OMX524346:OMX524361 OWT524346:OWT524361 PGP524346:PGP524361 PQL524346:PQL524361 QAH524346:QAH524361 QKD524346:QKD524361 QTZ524346:QTZ524361 RDV524346:RDV524361 RNR524346:RNR524361 RXN524346:RXN524361 SHJ524346:SHJ524361 SRF524346:SRF524361 TBB524346:TBB524361 TKX524346:TKX524361 TUT524346:TUT524361 UEP524346:UEP524361 UOL524346:UOL524361 UYH524346:UYH524361 VID524346:VID524361 VRZ524346:VRZ524361 WBV524346:WBV524361 WLR524346:WLR524361 WVN524346:WVN524361 F589882:F589897 JB589882:JB589897 SX589882:SX589897 ACT589882:ACT589897 AMP589882:AMP589897 AWL589882:AWL589897 BGH589882:BGH589897 BQD589882:BQD589897 BZZ589882:BZZ589897 CJV589882:CJV589897 CTR589882:CTR589897 DDN589882:DDN589897 DNJ589882:DNJ589897 DXF589882:DXF589897 EHB589882:EHB589897 EQX589882:EQX589897 FAT589882:FAT589897 FKP589882:FKP589897 FUL589882:FUL589897 GEH589882:GEH589897 GOD589882:GOD589897 GXZ589882:GXZ589897 HHV589882:HHV589897 HRR589882:HRR589897 IBN589882:IBN589897 ILJ589882:ILJ589897 IVF589882:IVF589897 JFB589882:JFB589897 JOX589882:JOX589897 JYT589882:JYT589897 KIP589882:KIP589897 KSL589882:KSL589897 LCH589882:LCH589897 LMD589882:LMD589897 LVZ589882:LVZ589897 MFV589882:MFV589897 MPR589882:MPR589897 MZN589882:MZN589897 NJJ589882:NJJ589897 NTF589882:NTF589897 ODB589882:ODB589897 OMX589882:OMX589897 OWT589882:OWT589897 PGP589882:PGP589897 PQL589882:PQL589897 QAH589882:QAH589897 QKD589882:QKD589897 QTZ589882:QTZ589897 RDV589882:RDV589897 RNR589882:RNR589897 RXN589882:RXN589897 SHJ589882:SHJ589897 SRF589882:SRF589897 TBB589882:TBB589897 TKX589882:TKX589897 TUT589882:TUT589897 UEP589882:UEP589897 UOL589882:UOL589897 UYH589882:UYH589897 VID589882:VID589897 VRZ589882:VRZ589897 WBV589882:WBV589897 WLR589882:WLR589897 WVN589882:WVN589897 F655418:F655433 JB655418:JB655433 SX655418:SX655433 ACT655418:ACT655433 AMP655418:AMP655433 AWL655418:AWL655433 BGH655418:BGH655433 BQD655418:BQD655433 BZZ655418:BZZ655433 CJV655418:CJV655433 CTR655418:CTR655433 DDN655418:DDN655433 DNJ655418:DNJ655433 DXF655418:DXF655433 EHB655418:EHB655433 EQX655418:EQX655433 FAT655418:FAT655433 FKP655418:FKP655433 FUL655418:FUL655433 GEH655418:GEH655433 GOD655418:GOD655433 GXZ655418:GXZ655433 HHV655418:HHV655433 HRR655418:HRR655433 IBN655418:IBN655433 ILJ655418:ILJ655433 IVF655418:IVF655433 JFB655418:JFB655433 JOX655418:JOX655433 JYT655418:JYT655433 KIP655418:KIP655433 KSL655418:KSL655433 LCH655418:LCH655433 LMD655418:LMD655433 LVZ655418:LVZ655433 MFV655418:MFV655433 MPR655418:MPR655433 MZN655418:MZN655433 NJJ655418:NJJ655433 NTF655418:NTF655433 ODB655418:ODB655433 OMX655418:OMX655433 OWT655418:OWT655433 PGP655418:PGP655433 PQL655418:PQL655433 QAH655418:QAH655433 QKD655418:QKD655433 QTZ655418:QTZ655433 RDV655418:RDV655433 RNR655418:RNR655433 RXN655418:RXN655433 SHJ655418:SHJ655433 SRF655418:SRF655433 TBB655418:TBB655433 TKX655418:TKX655433 TUT655418:TUT655433 UEP655418:UEP655433 UOL655418:UOL655433 UYH655418:UYH655433 VID655418:VID655433 VRZ655418:VRZ655433 WBV655418:WBV655433 WLR655418:WLR655433 WVN655418:WVN655433 F720954:F720969 JB720954:JB720969 SX720954:SX720969 ACT720954:ACT720969 AMP720954:AMP720969 AWL720954:AWL720969 BGH720954:BGH720969 BQD720954:BQD720969 BZZ720954:BZZ720969 CJV720954:CJV720969 CTR720954:CTR720969 DDN720954:DDN720969 DNJ720954:DNJ720969 DXF720954:DXF720969 EHB720954:EHB720969 EQX720954:EQX720969 FAT720954:FAT720969 FKP720954:FKP720969 FUL720954:FUL720969 GEH720954:GEH720969 GOD720954:GOD720969 GXZ720954:GXZ720969 HHV720954:HHV720969 HRR720954:HRR720969 IBN720954:IBN720969 ILJ720954:ILJ720969 IVF720954:IVF720969 JFB720954:JFB720969 JOX720954:JOX720969 JYT720954:JYT720969 KIP720954:KIP720969 KSL720954:KSL720969 LCH720954:LCH720969 LMD720954:LMD720969 LVZ720954:LVZ720969 MFV720954:MFV720969 MPR720954:MPR720969 MZN720954:MZN720969 NJJ720954:NJJ720969 NTF720954:NTF720969 ODB720954:ODB720969 OMX720954:OMX720969 OWT720954:OWT720969 PGP720954:PGP720969 PQL720954:PQL720969 QAH720954:QAH720969 QKD720954:QKD720969 QTZ720954:QTZ720969 RDV720954:RDV720969 RNR720954:RNR720969 RXN720954:RXN720969 SHJ720954:SHJ720969 SRF720954:SRF720969 TBB720954:TBB720969 TKX720954:TKX720969 TUT720954:TUT720969 UEP720954:UEP720969 UOL720954:UOL720969 UYH720954:UYH720969 VID720954:VID720969 VRZ720954:VRZ720969 WBV720954:WBV720969 WLR720954:WLR720969 WVN720954:WVN720969 F786490:F786505 JB786490:JB786505 SX786490:SX786505 ACT786490:ACT786505 AMP786490:AMP786505 AWL786490:AWL786505 BGH786490:BGH786505 BQD786490:BQD786505 BZZ786490:BZZ786505 CJV786490:CJV786505 CTR786490:CTR786505 DDN786490:DDN786505 DNJ786490:DNJ786505 DXF786490:DXF786505 EHB786490:EHB786505 EQX786490:EQX786505 FAT786490:FAT786505 FKP786490:FKP786505 FUL786490:FUL786505 GEH786490:GEH786505 GOD786490:GOD786505 GXZ786490:GXZ786505 HHV786490:HHV786505 HRR786490:HRR786505 IBN786490:IBN786505 ILJ786490:ILJ786505 IVF786490:IVF786505 JFB786490:JFB786505 JOX786490:JOX786505 JYT786490:JYT786505 KIP786490:KIP786505 KSL786490:KSL786505 LCH786490:LCH786505 LMD786490:LMD786505 LVZ786490:LVZ786505 MFV786490:MFV786505 MPR786490:MPR786505 MZN786490:MZN786505 NJJ786490:NJJ786505 NTF786490:NTF786505 ODB786490:ODB786505 OMX786490:OMX786505 OWT786490:OWT786505 PGP786490:PGP786505 PQL786490:PQL786505 QAH786490:QAH786505 QKD786490:QKD786505 QTZ786490:QTZ786505 RDV786490:RDV786505 RNR786490:RNR786505 RXN786490:RXN786505 SHJ786490:SHJ786505 SRF786490:SRF786505 TBB786490:TBB786505 TKX786490:TKX786505 TUT786490:TUT786505 UEP786490:UEP786505 UOL786490:UOL786505 UYH786490:UYH786505 VID786490:VID786505 VRZ786490:VRZ786505 WBV786490:WBV786505 WLR786490:WLR786505 WVN786490:WVN786505 F852026:F852041 JB852026:JB852041 SX852026:SX852041 ACT852026:ACT852041 AMP852026:AMP852041 AWL852026:AWL852041 BGH852026:BGH852041 BQD852026:BQD852041 BZZ852026:BZZ852041 CJV852026:CJV852041 CTR852026:CTR852041 DDN852026:DDN852041 DNJ852026:DNJ852041 DXF852026:DXF852041 EHB852026:EHB852041 EQX852026:EQX852041 FAT852026:FAT852041 FKP852026:FKP852041 FUL852026:FUL852041 GEH852026:GEH852041 GOD852026:GOD852041 GXZ852026:GXZ852041 HHV852026:HHV852041 HRR852026:HRR852041 IBN852026:IBN852041 ILJ852026:ILJ852041 IVF852026:IVF852041 JFB852026:JFB852041 JOX852026:JOX852041 JYT852026:JYT852041 KIP852026:KIP852041 KSL852026:KSL852041 LCH852026:LCH852041 LMD852026:LMD852041 LVZ852026:LVZ852041 MFV852026:MFV852041 MPR852026:MPR852041 MZN852026:MZN852041 NJJ852026:NJJ852041 NTF852026:NTF852041 ODB852026:ODB852041 OMX852026:OMX852041 OWT852026:OWT852041 PGP852026:PGP852041 PQL852026:PQL852041 QAH852026:QAH852041 QKD852026:QKD852041 QTZ852026:QTZ852041 RDV852026:RDV852041 RNR852026:RNR852041 RXN852026:RXN852041 SHJ852026:SHJ852041 SRF852026:SRF852041 TBB852026:TBB852041 TKX852026:TKX852041 TUT852026:TUT852041 UEP852026:UEP852041 UOL852026:UOL852041 UYH852026:UYH852041 VID852026:VID852041 VRZ852026:VRZ852041 WBV852026:WBV852041 WLR852026:WLR852041 WVN852026:WVN852041 F917562:F917577 JB917562:JB917577 SX917562:SX917577 ACT917562:ACT917577 AMP917562:AMP917577 AWL917562:AWL917577 BGH917562:BGH917577 BQD917562:BQD917577 BZZ917562:BZZ917577 CJV917562:CJV917577 CTR917562:CTR917577 DDN917562:DDN917577 DNJ917562:DNJ917577 DXF917562:DXF917577 EHB917562:EHB917577 EQX917562:EQX917577 FAT917562:FAT917577 FKP917562:FKP917577 FUL917562:FUL917577 GEH917562:GEH917577 GOD917562:GOD917577 GXZ917562:GXZ917577 HHV917562:HHV917577 HRR917562:HRR917577 IBN917562:IBN917577 ILJ917562:ILJ917577 IVF917562:IVF917577 JFB917562:JFB917577 JOX917562:JOX917577 JYT917562:JYT917577 KIP917562:KIP917577 KSL917562:KSL917577 LCH917562:LCH917577 LMD917562:LMD917577 LVZ917562:LVZ917577 MFV917562:MFV917577 MPR917562:MPR917577 MZN917562:MZN917577 NJJ917562:NJJ917577 NTF917562:NTF917577 ODB917562:ODB917577 OMX917562:OMX917577 OWT917562:OWT917577 PGP917562:PGP917577 PQL917562:PQL917577 QAH917562:QAH917577 QKD917562:QKD917577 QTZ917562:QTZ917577 RDV917562:RDV917577 RNR917562:RNR917577 RXN917562:RXN917577 SHJ917562:SHJ917577 SRF917562:SRF917577 TBB917562:TBB917577 TKX917562:TKX917577 TUT917562:TUT917577 UEP917562:UEP917577 UOL917562:UOL917577 UYH917562:UYH917577 VID917562:VID917577 VRZ917562:VRZ917577 WBV917562:WBV917577 WLR917562:WLR917577 WVN917562:WVN917577 F983098:F983113 JB983098:JB983113 SX983098:SX983113 ACT983098:ACT983113 AMP983098:AMP983113 AWL983098:AWL983113 BGH983098:BGH983113 BQD983098:BQD983113 BZZ983098:BZZ983113 CJV983098:CJV983113 CTR983098:CTR983113 DDN983098:DDN983113 DNJ983098:DNJ983113 DXF983098:DXF983113 EHB983098:EHB983113 EQX983098:EQX983113 FAT983098:FAT983113 FKP983098:FKP983113 FUL983098:FUL983113 GEH983098:GEH983113 GOD983098:GOD983113 GXZ983098:GXZ983113 HHV983098:HHV983113 HRR983098:HRR983113 IBN983098:IBN983113 ILJ983098:ILJ983113 IVF983098:IVF983113 JFB983098:JFB983113 JOX983098:JOX983113 JYT983098:JYT983113 KIP983098:KIP983113 KSL983098:KSL983113 LCH983098:LCH983113 LMD983098:LMD983113 LVZ983098:LVZ983113 MFV983098:MFV983113 MPR983098:MPR983113 MZN983098:MZN983113 NJJ983098:NJJ983113 NTF983098:NTF983113 ODB983098:ODB983113 OMX983098:OMX983113 OWT983098:OWT983113 PGP983098:PGP983113 PQL983098:PQL983113 QAH983098:QAH983113 QKD983098:QKD983113 QTZ983098:QTZ983113 RDV983098:RDV983113 RNR983098:RNR983113 RXN983098:RXN983113 SHJ983098:SHJ983113 SRF983098:SRF983113 TBB983098:TBB983113 TKX983098:TKX983113 TUT983098:TUT983113 UEP983098:UEP983113 UOL983098:UOL983113 UYH983098:UYH983113 VID983098:VID983113 VRZ983098:VRZ983113 WBV983098:WBV983113 WLR983098:WLR983113 WVN983098:WVN983113 F14 WLR14:WLR18 WBV14:WBV18 VRZ14:VRZ18 VID14:VID18 UYH14:UYH18 UOL14:UOL18 UEP14:UEP18 TUT14:TUT18 TKX14:TKX18 TBB14:TBB18 SRF14:SRF18 SHJ14:SHJ18 RXN14:RXN18 RNR14:RNR18 RDV14:RDV18 QTZ14:QTZ18 QKD14:QKD18 QAH14:QAH18 PQL14:PQL18 PGP14:PGP18 OWT14:OWT18 OMX14:OMX18 ODB14:ODB18 NTF14:NTF18 NJJ14:NJJ18 MZN14:MZN18 MPR14:MPR18 MFV14:MFV18 LVZ14:LVZ18 LMD14:LMD18 LCH14:LCH18 KSL14:KSL18 KIP14:KIP18 JYT14:JYT18 JOX14:JOX18 JFB14:JFB18 IVF14:IVF18 ILJ14:ILJ18 IBN14:IBN18 HRR14:HRR18 HHV14:HHV18 GXZ14:GXZ18 GOD14:GOD18 GEH14:GEH18 FUL14:FUL18 FKP14:FKP18 FAT14:FAT18 EQX14:EQX18 EHB14:EHB18 DXF14:DXF18 DNJ14:DNJ18 DDN14:DDN18 CTR14:CTR18 CJV14:CJV18 BZZ14:BZZ18 BQD14:BQD18 BGH14:BGH18 AWL14:AWL18 AMP14:AMP18 ACT14:ACT18 SX14:SX18 JB14:JB18 F16:F18 WVN14:WVN18 WVN77:WVN102 WLR77:WLR102 WBV77:WBV102 VRZ77:VRZ102 VID77:VID102 UYH77:UYH102 UOL77:UOL102 UEP77:UEP102 TUT77:TUT102 TKX77:TKX102 TBB77:TBB102 SRF77:SRF102 SHJ77:SHJ102 RXN77:RXN102 RNR77:RNR102 RDV77:RDV102 QTZ77:QTZ102 QKD77:QKD102 QAH77:QAH102 PQL77:PQL102 PGP77:PGP102 OWT77:OWT102 OMX77:OMX102 ODB77:ODB102 NTF77:NTF102 NJJ77:NJJ102 MZN77:MZN102 MPR77:MPR102 MFV77:MFV102 LVZ77:LVZ102 LMD77:LMD102 LCH77:LCH102 KSL77:KSL102 KIP77:KIP102 JYT77:JYT102 JOX77:JOX102 JFB77:JFB102 IVF77:IVF102 ILJ77:ILJ102 IBN77:IBN102 HRR77:HRR102 HHV77:HHV102 GXZ77:GXZ102 GOD77:GOD102 GEH77:GEH102 FUL77:FUL102 FKP77:FKP102 FAT77:FAT102 EQX77:EQX102 EHB77:EHB102 DXF77:DXF102 DNJ77:DNJ102 DDN77:DDN102 CTR77:CTR102 CJV77:CJV102 BZZ77:BZZ102 BQD77:BQD102 BGH77:BGH102 AWL77:AWL102 AMP77:AMP102 ACT77:ACT102 SX77:SX102 JB77:JB102 F77:F102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0E87A-DA75-6844-AD31-99ED84656339}">
  <dimension ref="A1:U38"/>
  <sheetViews>
    <sheetView topLeftCell="A3" zoomScaleNormal="100" workbookViewId="0">
      <selection activeCell="O4" sqref="O4:O16"/>
    </sheetView>
  </sheetViews>
  <sheetFormatPr baseColWidth="10" defaultColWidth="11.1640625" defaultRowHeight="16"/>
  <cols>
    <col min="1" max="3" width="11.1640625" style="1" customWidth="1"/>
    <col min="4" max="4" width="29.1640625" style="1" customWidth="1"/>
    <col min="5" max="5" width="29.1640625" style="5" customWidth="1"/>
    <col min="6" max="6" width="11.1640625" style="1" customWidth="1"/>
    <col min="7" max="9" width="11.1640625" style="9" customWidth="1"/>
    <col min="10" max="10" width="10.1640625" style="1" customWidth="1"/>
    <col min="11" max="12" width="11.1640625" style="1" customWidth="1"/>
    <col min="13" max="13" width="10.6640625" style="1" customWidth="1"/>
    <col min="14" max="14" width="11.1640625" style="1" customWidth="1"/>
    <col min="15" max="15" width="14.6640625" style="1" customWidth="1"/>
    <col min="16" max="20" width="11.1640625" style="1" customWidth="1"/>
    <col min="21" max="21" width="31.1640625" style="5" customWidth="1"/>
    <col min="22" max="256" width="11.1640625" style="1"/>
    <col min="257" max="259" width="11.1640625" style="1" customWidth="1"/>
    <col min="260" max="261" width="29.1640625" style="1" customWidth="1"/>
    <col min="262" max="265" width="11.1640625" style="1" customWidth="1"/>
    <col min="266" max="266" width="10.1640625" style="1" customWidth="1"/>
    <col min="267" max="268" width="11.1640625" style="1" customWidth="1"/>
    <col min="269" max="269" width="10.6640625" style="1" customWidth="1"/>
    <col min="270" max="270" width="11.1640625" style="1" customWidth="1"/>
    <col min="271" max="271" width="14.6640625" style="1" customWidth="1"/>
    <col min="272" max="276" width="11.1640625" style="1" customWidth="1"/>
    <col min="277" max="277" width="31.1640625" style="1" customWidth="1"/>
    <col min="278" max="512" width="11.1640625" style="1"/>
    <col min="513" max="515" width="11.1640625" style="1" customWidth="1"/>
    <col min="516" max="517" width="29.1640625" style="1" customWidth="1"/>
    <col min="518" max="521" width="11.1640625" style="1" customWidth="1"/>
    <col min="522" max="522" width="10.1640625" style="1" customWidth="1"/>
    <col min="523" max="524" width="11.1640625" style="1" customWidth="1"/>
    <col min="525" max="525" width="10.6640625" style="1" customWidth="1"/>
    <col min="526" max="526" width="11.1640625" style="1" customWidth="1"/>
    <col min="527" max="527" width="14.6640625" style="1" customWidth="1"/>
    <col min="528" max="532" width="11.1640625" style="1" customWidth="1"/>
    <col min="533" max="533" width="31.1640625" style="1" customWidth="1"/>
    <col min="534" max="768" width="11.1640625" style="1"/>
    <col min="769" max="771" width="11.1640625" style="1" customWidth="1"/>
    <col min="772" max="773" width="29.1640625" style="1" customWidth="1"/>
    <col min="774" max="777" width="11.1640625" style="1" customWidth="1"/>
    <col min="778" max="778" width="10.1640625" style="1" customWidth="1"/>
    <col min="779" max="780" width="11.1640625" style="1" customWidth="1"/>
    <col min="781" max="781" width="10.6640625" style="1" customWidth="1"/>
    <col min="782" max="782" width="11.1640625" style="1" customWidth="1"/>
    <col min="783" max="783" width="14.6640625" style="1" customWidth="1"/>
    <col min="784" max="788" width="11.1640625" style="1" customWidth="1"/>
    <col min="789" max="789" width="31.1640625" style="1" customWidth="1"/>
    <col min="790" max="1024" width="11.1640625" style="1"/>
    <col min="1025" max="1027" width="11.1640625" style="1" customWidth="1"/>
    <col min="1028" max="1029" width="29.1640625" style="1" customWidth="1"/>
    <col min="1030" max="1033" width="11.1640625" style="1" customWidth="1"/>
    <col min="1034" max="1034" width="10.1640625" style="1" customWidth="1"/>
    <col min="1035" max="1036" width="11.1640625" style="1" customWidth="1"/>
    <col min="1037" max="1037" width="10.6640625" style="1" customWidth="1"/>
    <col min="1038" max="1038" width="11.1640625" style="1" customWidth="1"/>
    <col min="1039" max="1039" width="14.6640625" style="1" customWidth="1"/>
    <col min="1040" max="1044" width="11.1640625" style="1" customWidth="1"/>
    <col min="1045" max="1045" width="31.1640625" style="1" customWidth="1"/>
    <col min="1046" max="1280" width="11.1640625" style="1"/>
    <col min="1281" max="1283" width="11.1640625" style="1" customWidth="1"/>
    <col min="1284" max="1285" width="29.1640625" style="1" customWidth="1"/>
    <col min="1286" max="1289" width="11.1640625" style="1" customWidth="1"/>
    <col min="1290" max="1290" width="10.1640625" style="1" customWidth="1"/>
    <col min="1291" max="1292" width="11.1640625" style="1" customWidth="1"/>
    <col min="1293" max="1293" width="10.6640625" style="1" customWidth="1"/>
    <col min="1294" max="1294" width="11.1640625" style="1" customWidth="1"/>
    <col min="1295" max="1295" width="14.6640625" style="1" customWidth="1"/>
    <col min="1296" max="1300" width="11.1640625" style="1" customWidth="1"/>
    <col min="1301" max="1301" width="31.1640625" style="1" customWidth="1"/>
    <col min="1302" max="1536" width="11.1640625" style="1"/>
    <col min="1537" max="1539" width="11.1640625" style="1" customWidth="1"/>
    <col min="1540" max="1541" width="29.1640625" style="1" customWidth="1"/>
    <col min="1542" max="1545" width="11.1640625" style="1" customWidth="1"/>
    <col min="1546" max="1546" width="10.1640625" style="1" customWidth="1"/>
    <col min="1547" max="1548" width="11.1640625" style="1" customWidth="1"/>
    <col min="1549" max="1549" width="10.6640625" style="1" customWidth="1"/>
    <col min="1550" max="1550" width="11.1640625" style="1" customWidth="1"/>
    <col min="1551" max="1551" width="14.6640625" style="1" customWidth="1"/>
    <col min="1552" max="1556" width="11.1640625" style="1" customWidth="1"/>
    <col min="1557" max="1557" width="31.1640625" style="1" customWidth="1"/>
    <col min="1558" max="1792" width="11.1640625" style="1"/>
    <col min="1793" max="1795" width="11.1640625" style="1" customWidth="1"/>
    <col min="1796" max="1797" width="29.1640625" style="1" customWidth="1"/>
    <col min="1798" max="1801" width="11.1640625" style="1" customWidth="1"/>
    <col min="1802" max="1802" width="10.1640625" style="1" customWidth="1"/>
    <col min="1803" max="1804" width="11.1640625" style="1" customWidth="1"/>
    <col min="1805" max="1805" width="10.6640625" style="1" customWidth="1"/>
    <col min="1806" max="1806" width="11.1640625" style="1" customWidth="1"/>
    <col min="1807" max="1807" width="14.6640625" style="1" customWidth="1"/>
    <col min="1808" max="1812" width="11.1640625" style="1" customWidth="1"/>
    <col min="1813" max="1813" width="31.1640625" style="1" customWidth="1"/>
    <col min="1814" max="2048" width="11.1640625" style="1"/>
    <col min="2049" max="2051" width="11.1640625" style="1" customWidth="1"/>
    <col min="2052" max="2053" width="29.1640625" style="1" customWidth="1"/>
    <col min="2054" max="2057" width="11.1640625" style="1" customWidth="1"/>
    <col min="2058" max="2058" width="10.1640625" style="1" customWidth="1"/>
    <col min="2059" max="2060" width="11.1640625" style="1" customWidth="1"/>
    <col min="2061" max="2061" width="10.6640625" style="1" customWidth="1"/>
    <col min="2062" max="2062" width="11.1640625" style="1" customWidth="1"/>
    <col min="2063" max="2063" width="14.6640625" style="1" customWidth="1"/>
    <col min="2064" max="2068" width="11.1640625" style="1" customWidth="1"/>
    <col min="2069" max="2069" width="31.1640625" style="1" customWidth="1"/>
    <col min="2070" max="2304" width="11.1640625" style="1"/>
    <col min="2305" max="2307" width="11.1640625" style="1" customWidth="1"/>
    <col min="2308" max="2309" width="29.1640625" style="1" customWidth="1"/>
    <col min="2310" max="2313" width="11.1640625" style="1" customWidth="1"/>
    <col min="2314" max="2314" width="10.1640625" style="1" customWidth="1"/>
    <col min="2315" max="2316" width="11.1640625" style="1" customWidth="1"/>
    <col min="2317" max="2317" width="10.6640625" style="1" customWidth="1"/>
    <col min="2318" max="2318" width="11.1640625" style="1" customWidth="1"/>
    <col min="2319" max="2319" width="14.6640625" style="1" customWidth="1"/>
    <col min="2320" max="2324" width="11.1640625" style="1" customWidth="1"/>
    <col min="2325" max="2325" width="31.1640625" style="1" customWidth="1"/>
    <col min="2326" max="2560" width="11.1640625" style="1"/>
    <col min="2561" max="2563" width="11.1640625" style="1" customWidth="1"/>
    <col min="2564" max="2565" width="29.1640625" style="1" customWidth="1"/>
    <col min="2566" max="2569" width="11.1640625" style="1" customWidth="1"/>
    <col min="2570" max="2570" width="10.1640625" style="1" customWidth="1"/>
    <col min="2571" max="2572" width="11.1640625" style="1" customWidth="1"/>
    <col min="2573" max="2573" width="10.6640625" style="1" customWidth="1"/>
    <col min="2574" max="2574" width="11.1640625" style="1" customWidth="1"/>
    <col min="2575" max="2575" width="14.6640625" style="1" customWidth="1"/>
    <col min="2576" max="2580" width="11.1640625" style="1" customWidth="1"/>
    <col min="2581" max="2581" width="31.1640625" style="1" customWidth="1"/>
    <col min="2582" max="2816" width="11.1640625" style="1"/>
    <col min="2817" max="2819" width="11.1640625" style="1" customWidth="1"/>
    <col min="2820" max="2821" width="29.1640625" style="1" customWidth="1"/>
    <col min="2822" max="2825" width="11.1640625" style="1" customWidth="1"/>
    <col min="2826" max="2826" width="10.1640625" style="1" customWidth="1"/>
    <col min="2827" max="2828" width="11.1640625" style="1" customWidth="1"/>
    <col min="2829" max="2829" width="10.6640625" style="1" customWidth="1"/>
    <col min="2830" max="2830" width="11.1640625" style="1" customWidth="1"/>
    <col min="2831" max="2831" width="14.6640625" style="1" customWidth="1"/>
    <col min="2832" max="2836" width="11.1640625" style="1" customWidth="1"/>
    <col min="2837" max="2837" width="31.1640625" style="1" customWidth="1"/>
    <col min="2838" max="3072" width="11.1640625" style="1"/>
    <col min="3073" max="3075" width="11.1640625" style="1" customWidth="1"/>
    <col min="3076" max="3077" width="29.1640625" style="1" customWidth="1"/>
    <col min="3078" max="3081" width="11.1640625" style="1" customWidth="1"/>
    <col min="3082" max="3082" width="10.1640625" style="1" customWidth="1"/>
    <col min="3083" max="3084" width="11.1640625" style="1" customWidth="1"/>
    <col min="3085" max="3085" width="10.6640625" style="1" customWidth="1"/>
    <col min="3086" max="3086" width="11.1640625" style="1" customWidth="1"/>
    <col min="3087" max="3087" width="14.6640625" style="1" customWidth="1"/>
    <col min="3088" max="3092" width="11.1640625" style="1" customWidth="1"/>
    <col min="3093" max="3093" width="31.1640625" style="1" customWidth="1"/>
    <col min="3094" max="3328" width="11.1640625" style="1"/>
    <col min="3329" max="3331" width="11.1640625" style="1" customWidth="1"/>
    <col min="3332" max="3333" width="29.1640625" style="1" customWidth="1"/>
    <col min="3334" max="3337" width="11.1640625" style="1" customWidth="1"/>
    <col min="3338" max="3338" width="10.1640625" style="1" customWidth="1"/>
    <col min="3339" max="3340" width="11.1640625" style="1" customWidth="1"/>
    <col min="3341" max="3341" width="10.6640625" style="1" customWidth="1"/>
    <col min="3342" max="3342" width="11.1640625" style="1" customWidth="1"/>
    <col min="3343" max="3343" width="14.6640625" style="1" customWidth="1"/>
    <col min="3344" max="3348" width="11.1640625" style="1" customWidth="1"/>
    <col min="3349" max="3349" width="31.1640625" style="1" customWidth="1"/>
    <col min="3350" max="3584" width="11.1640625" style="1"/>
    <col min="3585" max="3587" width="11.1640625" style="1" customWidth="1"/>
    <col min="3588" max="3589" width="29.1640625" style="1" customWidth="1"/>
    <col min="3590" max="3593" width="11.1640625" style="1" customWidth="1"/>
    <col min="3594" max="3594" width="10.1640625" style="1" customWidth="1"/>
    <col min="3595" max="3596" width="11.1640625" style="1" customWidth="1"/>
    <col min="3597" max="3597" width="10.6640625" style="1" customWidth="1"/>
    <col min="3598" max="3598" width="11.1640625" style="1" customWidth="1"/>
    <col min="3599" max="3599" width="14.6640625" style="1" customWidth="1"/>
    <col min="3600" max="3604" width="11.1640625" style="1" customWidth="1"/>
    <col min="3605" max="3605" width="31.1640625" style="1" customWidth="1"/>
    <col min="3606" max="3840" width="11.1640625" style="1"/>
    <col min="3841" max="3843" width="11.1640625" style="1" customWidth="1"/>
    <col min="3844" max="3845" width="29.1640625" style="1" customWidth="1"/>
    <col min="3846" max="3849" width="11.1640625" style="1" customWidth="1"/>
    <col min="3850" max="3850" width="10.1640625" style="1" customWidth="1"/>
    <col min="3851" max="3852" width="11.1640625" style="1" customWidth="1"/>
    <col min="3853" max="3853" width="10.6640625" style="1" customWidth="1"/>
    <col min="3854" max="3854" width="11.1640625" style="1" customWidth="1"/>
    <col min="3855" max="3855" width="14.6640625" style="1" customWidth="1"/>
    <col min="3856" max="3860" width="11.1640625" style="1" customWidth="1"/>
    <col min="3861" max="3861" width="31.1640625" style="1" customWidth="1"/>
    <col min="3862" max="4096" width="11.1640625" style="1"/>
    <col min="4097" max="4099" width="11.1640625" style="1" customWidth="1"/>
    <col min="4100" max="4101" width="29.1640625" style="1" customWidth="1"/>
    <col min="4102" max="4105" width="11.1640625" style="1" customWidth="1"/>
    <col min="4106" max="4106" width="10.1640625" style="1" customWidth="1"/>
    <col min="4107" max="4108" width="11.1640625" style="1" customWidth="1"/>
    <col min="4109" max="4109" width="10.6640625" style="1" customWidth="1"/>
    <col min="4110" max="4110" width="11.1640625" style="1" customWidth="1"/>
    <col min="4111" max="4111" width="14.6640625" style="1" customWidth="1"/>
    <col min="4112" max="4116" width="11.1640625" style="1" customWidth="1"/>
    <col min="4117" max="4117" width="31.1640625" style="1" customWidth="1"/>
    <col min="4118" max="4352" width="11.1640625" style="1"/>
    <col min="4353" max="4355" width="11.1640625" style="1" customWidth="1"/>
    <col min="4356" max="4357" width="29.1640625" style="1" customWidth="1"/>
    <col min="4358" max="4361" width="11.1640625" style="1" customWidth="1"/>
    <col min="4362" max="4362" width="10.1640625" style="1" customWidth="1"/>
    <col min="4363" max="4364" width="11.1640625" style="1" customWidth="1"/>
    <col min="4365" max="4365" width="10.6640625" style="1" customWidth="1"/>
    <col min="4366" max="4366" width="11.1640625" style="1" customWidth="1"/>
    <col min="4367" max="4367" width="14.6640625" style="1" customWidth="1"/>
    <col min="4368" max="4372" width="11.1640625" style="1" customWidth="1"/>
    <col min="4373" max="4373" width="31.1640625" style="1" customWidth="1"/>
    <col min="4374" max="4608" width="11.1640625" style="1"/>
    <col min="4609" max="4611" width="11.1640625" style="1" customWidth="1"/>
    <col min="4612" max="4613" width="29.1640625" style="1" customWidth="1"/>
    <col min="4614" max="4617" width="11.1640625" style="1" customWidth="1"/>
    <col min="4618" max="4618" width="10.1640625" style="1" customWidth="1"/>
    <col min="4619" max="4620" width="11.1640625" style="1" customWidth="1"/>
    <col min="4621" max="4621" width="10.6640625" style="1" customWidth="1"/>
    <col min="4622" max="4622" width="11.1640625" style="1" customWidth="1"/>
    <col min="4623" max="4623" width="14.6640625" style="1" customWidth="1"/>
    <col min="4624" max="4628" width="11.1640625" style="1" customWidth="1"/>
    <col min="4629" max="4629" width="31.1640625" style="1" customWidth="1"/>
    <col min="4630" max="4864" width="11.1640625" style="1"/>
    <col min="4865" max="4867" width="11.1640625" style="1" customWidth="1"/>
    <col min="4868" max="4869" width="29.1640625" style="1" customWidth="1"/>
    <col min="4870" max="4873" width="11.1640625" style="1" customWidth="1"/>
    <col min="4874" max="4874" width="10.1640625" style="1" customWidth="1"/>
    <col min="4875" max="4876" width="11.1640625" style="1" customWidth="1"/>
    <col min="4877" max="4877" width="10.6640625" style="1" customWidth="1"/>
    <col min="4878" max="4878" width="11.1640625" style="1" customWidth="1"/>
    <col min="4879" max="4879" width="14.6640625" style="1" customWidth="1"/>
    <col min="4880" max="4884" width="11.1640625" style="1" customWidth="1"/>
    <col min="4885" max="4885" width="31.1640625" style="1" customWidth="1"/>
    <col min="4886" max="5120" width="11.1640625" style="1"/>
    <col min="5121" max="5123" width="11.1640625" style="1" customWidth="1"/>
    <col min="5124" max="5125" width="29.1640625" style="1" customWidth="1"/>
    <col min="5126" max="5129" width="11.1640625" style="1" customWidth="1"/>
    <col min="5130" max="5130" width="10.1640625" style="1" customWidth="1"/>
    <col min="5131" max="5132" width="11.1640625" style="1" customWidth="1"/>
    <col min="5133" max="5133" width="10.6640625" style="1" customWidth="1"/>
    <col min="5134" max="5134" width="11.1640625" style="1" customWidth="1"/>
    <col min="5135" max="5135" width="14.6640625" style="1" customWidth="1"/>
    <col min="5136" max="5140" width="11.1640625" style="1" customWidth="1"/>
    <col min="5141" max="5141" width="31.1640625" style="1" customWidth="1"/>
    <col min="5142" max="5376" width="11.1640625" style="1"/>
    <col min="5377" max="5379" width="11.1640625" style="1" customWidth="1"/>
    <col min="5380" max="5381" width="29.1640625" style="1" customWidth="1"/>
    <col min="5382" max="5385" width="11.1640625" style="1" customWidth="1"/>
    <col min="5386" max="5386" width="10.1640625" style="1" customWidth="1"/>
    <col min="5387" max="5388" width="11.1640625" style="1" customWidth="1"/>
    <col min="5389" max="5389" width="10.6640625" style="1" customWidth="1"/>
    <col min="5390" max="5390" width="11.1640625" style="1" customWidth="1"/>
    <col min="5391" max="5391" width="14.6640625" style="1" customWidth="1"/>
    <col min="5392" max="5396" width="11.1640625" style="1" customWidth="1"/>
    <col min="5397" max="5397" width="31.1640625" style="1" customWidth="1"/>
    <col min="5398" max="5632" width="11.1640625" style="1"/>
    <col min="5633" max="5635" width="11.1640625" style="1" customWidth="1"/>
    <col min="5636" max="5637" width="29.1640625" style="1" customWidth="1"/>
    <col min="5638" max="5641" width="11.1640625" style="1" customWidth="1"/>
    <col min="5642" max="5642" width="10.1640625" style="1" customWidth="1"/>
    <col min="5643" max="5644" width="11.1640625" style="1" customWidth="1"/>
    <col min="5645" max="5645" width="10.6640625" style="1" customWidth="1"/>
    <col min="5646" max="5646" width="11.1640625" style="1" customWidth="1"/>
    <col min="5647" max="5647" width="14.6640625" style="1" customWidth="1"/>
    <col min="5648" max="5652" width="11.1640625" style="1" customWidth="1"/>
    <col min="5653" max="5653" width="31.1640625" style="1" customWidth="1"/>
    <col min="5654" max="5888" width="11.1640625" style="1"/>
    <col min="5889" max="5891" width="11.1640625" style="1" customWidth="1"/>
    <col min="5892" max="5893" width="29.1640625" style="1" customWidth="1"/>
    <col min="5894" max="5897" width="11.1640625" style="1" customWidth="1"/>
    <col min="5898" max="5898" width="10.1640625" style="1" customWidth="1"/>
    <col min="5899" max="5900" width="11.1640625" style="1" customWidth="1"/>
    <col min="5901" max="5901" width="10.6640625" style="1" customWidth="1"/>
    <col min="5902" max="5902" width="11.1640625" style="1" customWidth="1"/>
    <col min="5903" max="5903" width="14.6640625" style="1" customWidth="1"/>
    <col min="5904" max="5908" width="11.1640625" style="1" customWidth="1"/>
    <col min="5909" max="5909" width="31.1640625" style="1" customWidth="1"/>
    <col min="5910" max="6144" width="11.1640625" style="1"/>
    <col min="6145" max="6147" width="11.1640625" style="1" customWidth="1"/>
    <col min="6148" max="6149" width="29.1640625" style="1" customWidth="1"/>
    <col min="6150" max="6153" width="11.1640625" style="1" customWidth="1"/>
    <col min="6154" max="6154" width="10.1640625" style="1" customWidth="1"/>
    <col min="6155" max="6156" width="11.1640625" style="1" customWidth="1"/>
    <col min="6157" max="6157" width="10.6640625" style="1" customWidth="1"/>
    <col min="6158" max="6158" width="11.1640625" style="1" customWidth="1"/>
    <col min="6159" max="6159" width="14.6640625" style="1" customWidth="1"/>
    <col min="6160" max="6164" width="11.1640625" style="1" customWidth="1"/>
    <col min="6165" max="6165" width="31.1640625" style="1" customWidth="1"/>
    <col min="6166" max="6400" width="11.1640625" style="1"/>
    <col min="6401" max="6403" width="11.1640625" style="1" customWidth="1"/>
    <col min="6404" max="6405" width="29.1640625" style="1" customWidth="1"/>
    <col min="6406" max="6409" width="11.1640625" style="1" customWidth="1"/>
    <col min="6410" max="6410" width="10.1640625" style="1" customWidth="1"/>
    <col min="6411" max="6412" width="11.1640625" style="1" customWidth="1"/>
    <col min="6413" max="6413" width="10.6640625" style="1" customWidth="1"/>
    <col min="6414" max="6414" width="11.1640625" style="1" customWidth="1"/>
    <col min="6415" max="6415" width="14.6640625" style="1" customWidth="1"/>
    <col min="6416" max="6420" width="11.1640625" style="1" customWidth="1"/>
    <col min="6421" max="6421" width="31.1640625" style="1" customWidth="1"/>
    <col min="6422" max="6656" width="11.1640625" style="1"/>
    <col min="6657" max="6659" width="11.1640625" style="1" customWidth="1"/>
    <col min="6660" max="6661" width="29.1640625" style="1" customWidth="1"/>
    <col min="6662" max="6665" width="11.1640625" style="1" customWidth="1"/>
    <col min="6666" max="6666" width="10.1640625" style="1" customWidth="1"/>
    <col min="6667" max="6668" width="11.1640625" style="1" customWidth="1"/>
    <col min="6669" max="6669" width="10.6640625" style="1" customWidth="1"/>
    <col min="6670" max="6670" width="11.1640625" style="1" customWidth="1"/>
    <col min="6671" max="6671" width="14.6640625" style="1" customWidth="1"/>
    <col min="6672" max="6676" width="11.1640625" style="1" customWidth="1"/>
    <col min="6677" max="6677" width="31.1640625" style="1" customWidth="1"/>
    <col min="6678" max="6912" width="11.1640625" style="1"/>
    <col min="6913" max="6915" width="11.1640625" style="1" customWidth="1"/>
    <col min="6916" max="6917" width="29.1640625" style="1" customWidth="1"/>
    <col min="6918" max="6921" width="11.1640625" style="1" customWidth="1"/>
    <col min="6922" max="6922" width="10.1640625" style="1" customWidth="1"/>
    <col min="6923" max="6924" width="11.1640625" style="1" customWidth="1"/>
    <col min="6925" max="6925" width="10.6640625" style="1" customWidth="1"/>
    <col min="6926" max="6926" width="11.1640625" style="1" customWidth="1"/>
    <col min="6927" max="6927" width="14.6640625" style="1" customWidth="1"/>
    <col min="6928" max="6932" width="11.1640625" style="1" customWidth="1"/>
    <col min="6933" max="6933" width="31.1640625" style="1" customWidth="1"/>
    <col min="6934" max="7168" width="11.1640625" style="1"/>
    <col min="7169" max="7171" width="11.1640625" style="1" customWidth="1"/>
    <col min="7172" max="7173" width="29.1640625" style="1" customWidth="1"/>
    <col min="7174" max="7177" width="11.1640625" style="1" customWidth="1"/>
    <col min="7178" max="7178" width="10.1640625" style="1" customWidth="1"/>
    <col min="7179" max="7180" width="11.1640625" style="1" customWidth="1"/>
    <col min="7181" max="7181" width="10.6640625" style="1" customWidth="1"/>
    <col min="7182" max="7182" width="11.1640625" style="1" customWidth="1"/>
    <col min="7183" max="7183" width="14.6640625" style="1" customWidth="1"/>
    <col min="7184" max="7188" width="11.1640625" style="1" customWidth="1"/>
    <col min="7189" max="7189" width="31.1640625" style="1" customWidth="1"/>
    <col min="7190" max="7424" width="11.1640625" style="1"/>
    <col min="7425" max="7427" width="11.1640625" style="1" customWidth="1"/>
    <col min="7428" max="7429" width="29.1640625" style="1" customWidth="1"/>
    <col min="7430" max="7433" width="11.1640625" style="1" customWidth="1"/>
    <col min="7434" max="7434" width="10.1640625" style="1" customWidth="1"/>
    <col min="7435" max="7436" width="11.1640625" style="1" customWidth="1"/>
    <col min="7437" max="7437" width="10.6640625" style="1" customWidth="1"/>
    <col min="7438" max="7438" width="11.1640625" style="1" customWidth="1"/>
    <col min="7439" max="7439" width="14.6640625" style="1" customWidth="1"/>
    <col min="7440" max="7444" width="11.1640625" style="1" customWidth="1"/>
    <col min="7445" max="7445" width="31.1640625" style="1" customWidth="1"/>
    <col min="7446" max="7680" width="11.1640625" style="1"/>
    <col min="7681" max="7683" width="11.1640625" style="1" customWidth="1"/>
    <col min="7684" max="7685" width="29.1640625" style="1" customWidth="1"/>
    <col min="7686" max="7689" width="11.1640625" style="1" customWidth="1"/>
    <col min="7690" max="7690" width="10.1640625" style="1" customWidth="1"/>
    <col min="7691" max="7692" width="11.1640625" style="1" customWidth="1"/>
    <col min="7693" max="7693" width="10.6640625" style="1" customWidth="1"/>
    <col min="7694" max="7694" width="11.1640625" style="1" customWidth="1"/>
    <col min="7695" max="7695" width="14.6640625" style="1" customWidth="1"/>
    <col min="7696" max="7700" width="11.1640625" style="1" customWidth="1"/>
    <col min="7701" max="7701" width="31.1640625" style="1" customWidth="1"/>
    <col min="7702" max="7936" width="11.1640625" style="1"/>
    <col min="7937" max="7939" width="11.1640625" style="1" customWidth="1"/>
    <col min="7940" max="7941" width="29.1640625" style="1" customWidth="1"/>
    <col min="7942" max="7945" width="11.1640625" style="1" customWidth="1"/>
    <col min="7946" max="7946" width="10.1640625" style="1" customWidth="1"/>
    <col min="7947" max="7948" width="11.1640625" style="1" customWidth="1"/>
    <col min="7949" max="7949" width="10.6640625" style="1" customWidth="1"/>
    <col min="7950" max="7950" width="11.1640625" style="1" customWidth="1"/>
    <col min="7951" max="7951" width="14.6640625" style="1" customWidth="1"/>
    <col min="7952" max="7956" width="11.1640625" style="1" customWidth="1"/>
    <col min="7957" max="7957" width="31.1640625" style="1" customWidth="1"/>
    <col min="7958" max="8192" width="11.1640625" style="1"/>
    <col min="8193" max="8195" width="11.1640625" style="1" customWidth="1"/>
    <col min="8196" max="8197" width="29.1640625" style="1" customWidth="1"/>
    <col min="8198" max="8201" width="11.1640625" style="1" customWidth="1"/>
    <col min="8202" max="8202" width="10.1640625" style="1" customWidth="1"/>
    <col min="8203" max="8204" width="11.1640625" style="1" customWidth="1"/>
    <col min="8205" max="8205" width="10.6640625" style="1" customWidth="1"/>
    <col min="8206" max="8206" width="11.1640625" style="1" customWidth="1"/>
    <col min="8207" max="8207" width="14.6640625" style="1" customWidth="1"/>
    <col min="8208" max="8212" width="11.1640625" style="1" customWidth="1"/>
    <col min="8213" max="8213" width="31.1640625" style="1" customWidth="1"/>
    <col min="8214" max="8448" width="11.1640625" style="1"/>
    <col min="8449" max="8451" width="11.1640625" style="1" customWidth="1"/>
    <col min="8452" max="8453" width="29.1640625" style="1" customWidth="1"/>
    <col min="8454" max="8457" width="11.1640625" style="1" customWidth="1"/>
    <col min="8458" max="8458" width="10.1640625" style="1" customWidth="1"/>
    <col min="8459" max="8460" width="11.1640625" style="1" customWidth="1"/>
    <col min="8461" max="8461" width="10.6640625" style="1" customWidth="1"/>
    <col min="8462" max="8462" width="11.1640625" style="1" customWidth="1"/>
    <col min="8463" max="8463" width="14.6640625" style="1" customWidth="1"/>
    <col min="8464" max="8468" width="11.1640625" style="1" customWidth="1"/>
    <col min="8469" max="8469" width="31.1640625" style="1" customWidth="1"/>
    <col min="8470" max="8704" width="11.1640625" style="1"/>
    <col min="8705" max="8707" width="11.1640625" style="1" customWidth="1"/>
    <col min="8708" max="8709" width="29.1640625" style="1" customWidth="1"/>
    <col min="8710" max="8713" width="11.1640625" style="1" customWidth="1"/>
    <col min="8714" max="8714" width="10.1640625" style="1" customWidth="1"/>
    <col min="8715" max="8716" width="11.1640625" style="1" customWidth="1"/>
    <col min="8717" max="8717" width="10.6640625" style="1" customWidth="1"/>
    <col min="8718" max="8718" width="11.1640625" style="1" customWidth="1"/>
    <col min="8719" max="8719" width="14.6640625" style="1" customWidth="1"/>
    <col min="8720" max="8724" width="11.1640625" style="1" customWidth="1"/>
    <col min="8725" max="8725" width="31.1640625" style="1" customWidth="1"/>
    <col min="8726" max="8960" width="11.1640625" style="1"/>
    <col min="8961" max="8963" width="11.1640625" style="1" customWidth="1"/>
    <col min="8964" max="8965" width="29.1640625" style="1" customWidth="1"/>
    <col min="8966" max="8969" width="11.1640625" style="1" customWidth="1"/>
    <col min="8970" max="8970" width="10.1640625" style="1" customWidth="1"/>
    <col min="8971" max="8972" width="11.1640625" style="1" customWidth="1"/>
    <col min="8973" max="8973" width="10.6640625" style="1" customWidth="1"/>
    <col min="8974" max="8974" width="11.1640625" style="1" customWidth="1"/>
    <col min="8975" max="8975" width="14.6640625" style="1" customWidth="1"/>
    <col min="8976" max="8980" width="11.1640625" style="1" customWidth="1"/>
    <col min="8981" max="8981" width="31.1640625" style="1" customWidth="1"/>
    <col min="8982" max="9216" width="11.1640625" style="1"/>
    <col min="9217" max="9219" width="11.1640625" style="1" customWidth="1"/>
    <col min="9220" max="9221" width="29.1640625" style="1" customWidth="1"/>
    <col min="9222" max="9225" width="11.1640625" style="1" customWidth="1"/>
    <col min="9226" max="9226" width="10.1640625" style="1" customWidth="1"/>
    <col min="9227" max="9228" width="11.1640625" style="1" customWidth="1"/>
    <col min="9229" max="9229" width="10.6640625" style="1" customWidth="1"/>
    <col min="9230" max="9230" width="11.1640625" style="1" customWidth="1"/>
    <col min="9231" max="9231" width="14.6640625" style="1" customWidth="1"/>
    <col min="9232" max="9236" width="11.1640625" style="1" customWidth="1"/>
    <col min="9237" max="9237" width="31.1640625" style="1" customWidth="1"/>
    <col min="9238" max="9472" width="11.1640625" style="1"/>
    <col min="9473" max="9475" width="11.1640625" style="1" customWidth="1"/>
    <col min="9476" max="9477" width="29.1640625" style="1" customWidth="1"/>
    <col min="9478" max="9481" width="11.1640625" style="1" customWidth="1"/>
    <col min="9482" max="9482" width="10.1640625" style="1" customWidth="1"/>
    <col min="9483" max="9484" width="11.1640625" style="1" customWidth="1"/>
    <col min="9485" max="9485" width="10.6640625" style="1" customWidth="1"/>
    <col min="9486" max="9486" width="11.1640625" style="1" customWidth="1"/>
    <col min="9487" max="9487" width="14.6640625" style="1" customWidth="1"/>
    <col min="9488" max="9492" width="11.1640625" style="1" customWidth="1"/>
    <col min="9493" max="9493" width="31.1640625" style="1" customWidth="1"/>
    <col min="9494" max="9728" width="11.1640625" style="1"/>
    <col min="9729" max="9731" width="11.1640625" style="1" customWidth="1"/>
    <col min="9732" max="9733" width="29.1640625" style="1" customWidth="1"/>
    <col min="9734" max="9737" width="11.1640625" style="1" customWidth="1"/>
    <col min="9738" max="9738" width="10.1640625" style="1" customWidth="1"/>
    <col min="9739" max="9740" width="11.1640625" style="1" customWidth="1"/>
    <col min="9741" max="9741" width="10.6640625" style="1" customWidth="1"/>
    <col min="9742" max="9742" width="11.1640625" style="1" customWidth="1"/>
    <col min="9743" max="9743" width="14.6640625" style="1" customWidth="1"/>
    <col min="9744" max="9748" width="11.1640625" style="1" customWidth="1"/>
    <col min="9749" max="9749" width="31.1640625" style="1" customWidth="1"/>
    <col min="9750" max="9984" width="11.1640625" style="1"/>
    <col min="9985" max="9987" width="11.1640625" style="1" customWidth="1"/>
    <col min="9988" max="9989" width="29.1640625" style="1" customWidth="1"/>
    <col min="9990" max="9993" width="11.1640625" style="1" customWidth="1"/>
    <col min="9994" max="9994" width="10.1640625" style="1" customWidth="1"/>
    <col min="9995" max="9996" width="11.1640625" style="1" customWidth="1"/>
    <col min="9997" max="9997" width="10.6640625" style="1" customWidth="1"/>
    <col min="9998" max="9998" width="11.1640625" style="1" customWidth="1"/>
    <col min="9999" max="9999" width="14.6640625" style="1" customWidth="1"/>
    <col min="10000" max="10004" width="11.1640625" style="1" customWidth="1"/>
    <col min="10005" max="10005" width="31.1640625" style="1" customWidth="1"/>
    <col min="10006" max="10240" width="11.1640625" style="1"/>
    <col min="10241" max="10243" width="11.1640625" style="1" customWidth="1"/>
    <col min="10244" max="10245" width="29.1640625" style="1" customWidth="1"/>
    <col min="10246" max="10249" width="11.1640625" style="1" customWidth="1"/>
    <col min="10250" max="10250" width="10.1640625" style="1" customWidth="1"/>
    <col min="10251" max="10252" width="11.1640625" style="1" customWidth="1"/>
    <col min="10253" max="10253" width="10.6640625" style="1" customWidth="1"/>
    <col min="10254" max="10254" width="11.1640625" style="1" customWidth="1"/>
    <col min="10255" max="10255" width="14.6640625" style="1" customWidth="1"/>
    <col min="10256" max="10260" width="11.1640625" style="1" customWidth="1"/>
    <col min="10261" max="10261" width="31.1640625" style="1" customWidth="1"/>
    <col min="10262" max="10496" width="11.1640625" style="1"/>
    <col min="10497" max="10499" width="11.1640625" style="1" customWidth="1"/>
    <col min="10500" max="10501" width="29.1640625" style="1" customWidth="1"/>
    <col min="10502" max="10505" width="11.1640625" style="1" customWidth="1"/>
    <col min="10506" max="10506" width="10.1640625" style="1" customWidth="1"/>
    <col min="10507" max="10508" width="11.1640625" style="1" customWidth="1"/>
    <col min="10509" max="10509" width="10.6640625" style="1" customWidth="1"/>
    <col min="10510" max="10510" width="11.1640625" style="1" customWidth="1"/>
    <col min="10511" max="10511" width="14.6640625" style="1" customWidth="1"/>
    <col min="10512" max="10516" width="11.1640625" style="1" customWidth="1"/>
    <col min="10517" max="10517" width="31.1640625" style="1" customWidth="1"/>
    <col min="10518" max="10752" width="11.1640625" style="1"/>
    <col min="10753" max="10755" width="11.1640625" style="1" customWidth="1"/>
    <col min="10756" max="10757" width="29.1640625" style="1" customWidth="1"/>
    <col min="10758" max="10761" width="11.1640625" style="1" customWidth="1"/>
    <col min="10762" max="10762" width="10.1640625" style="1" customWidth="1"/>
    <col min="10763" max="10764" width="11.1640625" style="1" customWidth="1"/>
    <col min="10765" max="10765" width="10.6640625" style="1" customWidth="1"/>
    <col min="10766" max="10766" width="11.1640625" style="1" customWidth="1"/>
    <col min="10767" max="10767" width="14.6640625" style="1" customWidth="1"/>
    <col min="10768" max="10772" width="11.1640625" style="1" customWidth="1"/>
    <col min="10773" max="10773" width="31.1640625" style="1" customWidth="1"/>
    <col min="10774" max="11008" width="11.1640625" style="1"/>
    <col min="11009" max="11011" width="11.1640625" style="1" customWidth="1"/>
    <col min="11012" max="11013" width="29.1640625" style="1" customWidth="1"/>
    <col min="11014" max="11017" width="11.1640625" style="1" customWidth="1"/>
    <col min="11018" max="11018" width="10.1640625" style="1" customWidth="1"/>
    <col min="11019" max="11020" width="11.1640625" style="1" customWidth="1"/>
    <col min="11021" max="11021" width="10.6640625" style="1" customWidth="1"/>
    <col min="11022" max="11022" width="11.1640625" style="1" customWidth="1"/>
    <col min="11023" max="11023" width="14.6640625" style="1" customWidth="1"/>
    <col min="11024" max="11028" width="11.1640625" style="1" customWidth="1"/>
    <col min="11029" max="11029" width="31.1640625" style="1" customWidth="1"/>
    <col min="11030" max="11264" width="11.1640625" style="1"/>
    <col min="11265" max="11267" width="11.1640625" style="1" customWidth="1"/>
    <col min="11268" max="11269" width="29.1640625" style="1" customWidth="1"/>
    <col min="11270" max="11273" width="11.1640625" style="1" customWidth="1"/>
    <col min="11274" max="11274" width="10.1640625" style="1" customWidth="1"/>
    <col min="11275" max="11276" width="11.1640625" style="1" customWidth="1"/>
    <col min="11277" max="11277" width="10.6640625" style="1" customWidth="1"/>
    <col min="11278" max="11278" width="11.1640625" style="1" customWidth="1"/>
    <col min="11279" max="11279" width="14.6640625" style="1" customWidth="1"/>
    <col min="11280" max="11284" width="11.1640625" style="1" customWidth="1"/>
    <col min="11285" max="11285" width="31.1640625" style="1" customWidth="1"/>
    <col min="11286" max="11520" width="11.1640625" style="1"/>
    <col min="11521" max="11523" width="11.1640625" style="1" customWidth="1"/>
    <col min="11524" max="11525" width="29.1640625" style="1" customWidth="1"/>
    <col min="11526" max="11529" width="11.1640625" style="1" customWidth="1"/>
    <col min="11530" max="11530" width="10.1640625" style="1" customWidth="1"/>
    <col min="11531" max="11532" width="11.1640625" style="1" customWidth="1"/>
    <col min="11533" max="11533" width="10.6640625" style="1" customWidth="1"/>
    <col min="11534" max="11534" width="11.1640625" style="1" customWidth="1"/>
    <col min="11535" max="11535" width="14.6640625" style="1" customWidth="1"/>
    <col min="11536" max="11540" width="11.1640625" style="1" customWidth="1"/>
    <col min="11541" max="11541" width="31.1640625" style="1" customWidth="1"/>
    <col min="11542" max="11776" width="11.1640625" style="1"/>
    <col min="11777" max="11779" width="11.1640625" style="1" customWidth="1"/>
    <col min="11780" max="11781" width="29.1640625" style="1" customWidth="1"/>
    <col min="11782" max="11785" width="11.1640625" style="1" customWidth="1"/>
    <col min="11786" max="11786" width="10.1640625" style="1" customWidth="1"/>
    <col min="11787" max="11788" width="11.1640625" style="1" customWidth="1"/>
    <col min="11789" max="11789" width="10.6640625" style="1" customWidth="1"/>
    <col min="11790" max="11790" width="11.1640625" style="1" customWidth="1"/>
    <col min="11791" max="11791" width="14.6640625" style="1" customWidth="1"/>
    <col min="11792" max="11796" width="11.1640625" style="1" customWidth="1"/>
    <col min="11797" max="11797" width="31.1640625" style="1" customWidth="1"/>
    <col min="11798" max="12032" width="11.1640625" style="1"/>
    <col min="12033" max="12035" width="11.1640625" style="1" customWidth="1"/>
    <col min="12036" max="12037" width="29.1640625" style="1" customWidth="1"/>
    <col min="12038" max="12041" width="11.1640625" style="1" customWidth="1"/>
    <col min="12042" max="12042" width="10.1640625" style="1" customWidth="1"/>
    <col min="12043" max="12044" width="11.1640625" style="1" customWidth="1"/>
    <col min="12045" max="12045" width="10.6640625" style="1" customWidth="1"/>
    <col min="12046" max="12046" width="11.1640625" style="1" customWidth="1"/>
    <col min="12047" max="12047" width="14.6640625" style="1" customWidth="1"/>
    <col min="12048" max="12052" width="11.1640625" style="1" customWidth="1"/>
    <col min="12053" max="12053" width="31.1640625" style="1" customWidth="1"/>
    <col min="12054" max="12288" width="11.1640625" style="1"/>
    <col min="12289" max="12291" width="11.1640625" style="1" customWidth="1"/>
    <col min="12292" max="12293" width="29.1640625" style="1" customWidth="1"/>
    <col min="12294" max="12297" width="11.1640625" style="1" customWidth="1"/>
    <col min="12298" max="12298" width="10.1640625" style="1" customWidth="1"/>
    <col min="12299" max="12300" width="11.1640625" style="1" customWidth="1"/>
    <col min="12301" max="12301" width="10.6640625" style="1" customWidth="1"/>
    <col min="12302" max="12302" width="11.1640625" style="1" customWidth="1"/>
    <col min="12303" max="12303" width="14.6640625" style="1" customWidth="1"/>
    <col min="12304" max="12308" width="11.1640625" style="1" customWidth="1"/>
    <col min="12309" max="12309" width="31.1640625" style="1" customWidth="1"/>
    <col min="12310" max="12544" width="11.1640625" style="1"/>
    <col min="12545" max="12547" width="11.1640625" style="1" customWidth="1"/>
    <col min="12548" max="12549" width="29.1640625" style="1" customWidth="1"/>
    <col min="12550" max="12553" width="11.1640625" style="1" customWidth="1"/>
    <col min="12554" max="12554" width="10.1640625" style="1" customWidth="1"/>
    <col min="12555" max="12556" width="11.1640625" style="1" customWidth="1"/>
    <col min="12557" max="12557" width="10.6640625" style="1" customWidth="1"/>
    <col min="12558" max="12558" width="11.1640625" style="1" customWidth="1"/>
    <col min="12559" max="12559" width="14.6640625" style="1" customWidth="1"/>
    <col min="12560" max="12564" width="11.1640625" style="1" customWidth="1"/>
    <col min="12565" max="12565" width="31.1640625" style="1" customWidth="1"/>
    <col min="12566" max="12800" width="11.1640625" style="1"/>
    <col min="12801" max="12803" width="11.1640625" style="1" customWidth="1"/>
    <col min="12804" max="12805" width="29.1640625" style="1" customWidth="1"/>
    <col min="12806" max="12809" width="11.1640625" style="1" customWidth="1"/>
    <col min="12810" max="12810" width="10.1640625" style="1" customWidth="1"/>
    <col min="12811" max="12812" width="11.1640625" style="1" customWidth="1"/>
    <col min="12813" max="12813" width="10.6640625" style="1" customWidth="1"/>
    <col min="12814" max="12814" width="11.1640625" style="1" customWidth="1"/>
    <col min="12815" max="12815" width="14.6640625" style="1" customWidth="1"/>
    <col min="12816" max="12820" width="11.1640625" style="1" customWidth="1"/>
    <col min="12821" max="12821" width="31.1640625" style="1" customWidth="1"/>
    <col min="12822" max="13056" width="11.1640625" style="1"/>
    <col min="13057" max="13059" width="11.1640625" style="1" customWidth="1"/>
    <col min="13060" max="13061" width="29.1640625" style="1" customWidth="1"/>
    <col min="13062" max="13065" width="11.1640625" style="1" customWidth="1"/>
    <col min="13066" max="13066" width="10.1640625" style="1" customWidth="1"/>
    <col min="13067" max="13068" width="11.1640625" style="1" customWidth="1"/>
    <col min="13069" max="13069" width="10.6640625" style="1" customWidth="1"/>
    <col min="13070" max="13070" width="11.1640625" style="1" customWidth="1"/>
    <col min="13071" max="13071" width="14.6640625" style="1" customWidth="1"/>
    <col min="13072" max="13076" width="11.1640625" style="1" customWidth="1"/>
    <col min="13077" max="13077" width="31.1640625" style="1" customWidth="1"/>
    <col min="13078" max="13312" width="11.1640625" style="1"/>
    <col min="13313" max="13315" width="11.1640625" style="1" customWidth="1"/>
    <col min="13316" max="13317" width="29.1640625" style="1" customWidth="1"/>
    <col min="13318" max="13321" width="11.1640625" style="1" customWidth="1"/>
    <col min="13322" max="13322" width="10.1640625" style="1" customWidth="1"/>
    <col min="13323" max="13324" width="11.1640625" style="1" customWidth="1"/>
    <col min="13325" max="13325" width="10.6640625" style="1" customWidth="1"/>
    <col min="13326" max="13326" width="11.1640625" style="1" customWidth="1"/>
    <col min="13327" max="13327" width="14.6640625" style="1" customWidth="1"/>
    <col min="13328" max="13332" width="11.1640625" style="1" customWidth="1"/>
    <col min="13333" max="13333" width="31.1640625" style="1" customWidth="1"/>
    <col min="13334" max="13568" width="11.1640625" style="1"/>
    <col min="13569" max="13571" width="11.1640625" style="1" customWidth="1"/>
    <col min="13572" max="13573" width="29.1640625" style="1" customWidth="1"/>
    <col min="13574" max="13577" width="11.1640625" style="1" customWidth="1"/>
    <col min="13578" max="13578" width="10.1640625" style="1" customWidth="1"/>
    <col min="13579" max="13580" width="11.1640625" style="1" customWidth="1"/>
    <col min="13581" max="13581" width="10.6640625" style="1" customWidth="1"/>
    <col min="13582" max="13582" width="11.1640625" style="1" customWidth="1"/>
    <col min="13583" max="13583" width="14.6640625" style="1" customWidth="1"/>
    <col min="13584" max="13588" width="11.1640625" style="1" customWidth="1"/>
    <col min="13589" max="13589" width="31.1640625" style="1" customWidth="1"/>
    <col min="13590" max="13824" width="11.1640625" style="1"/>
    <col min="13825" max="13827" width="11.1640625" style="1" customWidth="1"/>
    <col min="13828" max="13829" width="29.1640625" style="1" customWidth="1"/>
    <col min="13830" max="13833" width="11.1640625" style="1" customWidth="1"/>
    <col min="13834" max="13834" width="10.1640625" style="1" customWidth="1"/>
    <col min="13835" max="13836" width="11.1640625" style="1" customWidth="1"/>
    <col min="13837" max="13837" width="10.6640625" style="1" customWidth="1"/>
    <col min="13838" max="13838" width="11.1640625" style="1" customWidth="1"/>
    <col min="13839" max="13839" width="14.6640625" style="1" customWidth="1"/>
    <col min="13840" max="13844" width="11.1640625" style="1" customWidth="1"/>
    <col min="13845" max="13845" width="31.1640625" style="1" customWidth="1"/>
    <col min="13846" max="14080" width="11.1640625" style="1"/>
    <col min="14081" max="14083" width="11.1640625" style="1" customWidth="1"/>
    <col min="14084" max="14085" width="29.1640625" style="1" customWidth="1"/>
    <col min="14086" max="14089" width="11.1640625" style="1" customWidth="1"/>
    <col min="14090" max="14090" width="10.1640625" style="1" customWidth="1"/>
    <col min="14091" max="14092" width="11.1640625" style="1" customWidth="1"/>
    <col min="14093" max="14093" width="10.6640625" style="1" customWidth="1"/>
    <col min="14094" max="14094" width="11.1640625" style="1" customWidth="1"/>
    <col min="14095" max="14095" width="14.6640625" style="1" customWidth="1"/>
    <col min="14096" max="14100" width="11.1640625" style="1" customWidth="1"/>
    <col min="14101" max="14101" width="31.1640625" style="1" customWidth="1"/>
    <col min="14102" max="14336" width="11.1640625" style="1"/>
    <col min="14337" max="14339" width="11.1640625" style="1" customWidth="1"/>
    <col min="14340" max="14341" width="29.1640625" style="1" customWidth="1"/>
    <col min="14342" max="14345" width="11.1640625" style="1" customWidth="1"/>
    <col min="14346" max="14346" width="10.1640625" style="1" customWidth="1"/>
    <col min="14347" max="14348" width="11.1640625" style="1" customWidth="1"/>
    <col min="14349" max="14349" width="10.6640625" style="1" customWidth="1"/>
    <col min="14350" max="14350" width="11.1640625" style="1" customWidth="1"/>
    <col min="14351" max="14351" width="14.6640625" style="1" customWidth="1"/>
    <col min="14352" max="14356" width="11.1640625" style="1" customWidth="1"/>
    <col min="14357" max="14357" width="31.1640625" style="1" customWidth="1"/>
    <col min="14358" max="14592" width="11.1640625" style="1"/>
    <col min="14593" max="14595" width="11.1640625" style="1" customWidth="1"/>
    <col min="14596" max="14597" width="29.1640625" style="1" customWidth="1"/>
    <col min="14598" max="14601" width="11.1640625" style="1" customWidth="1"/>
    <col min="14602" max="14602" width="10.1640625" style="1" customWidth="1"/>
    <col min="14603" max="14604" width="11.1640625" style="1" customWidth="1"/>
    <col min="14605" max="14605" width="10.6640625" style="1" customWidth="1"/>
    <col min="14606" max="14606" width="11.1640625" style="1" customWidth="1"/>
    <col min="14607" max="14607" width="14.6640625" style="1" customWidth="1"/>
    <col min="14608" max="14612" width="11.1640625" style="1" customWidth="1"/>
    <col min="14613" max="14613" width="31.1640625" style="1" customWidth="1"/>
    <col min="14614" max="14848" width="11.1640625" style="1"/>
    <col min="14849" max="14851" width="11.1640625" style="1" customWidth="1"/>
    <col min="14852" max="14853" width="29.1640625" style="1" customWidth="1"/>
    <col min="14854" max="14857" width="11.1640625" style="1" customWidth="1"/>
    <col min="14858" max="14858" width="10.1640625" style="1" customWidth="1"/>
    <col min="14859" max="14860" width="11.1640625" style="1" customWidth="1"/>
    <col min="14861" max="14861" width="10.6640625" style="1" customWidth="1"/>
    <col min="14862" max="14862" width="11.1640625" style="1" customWidth="1"/>
    <col min="14863" max="14863" width="14.6640625" style="1" customWidth="1"/>
    <col min="14864" max="14868" width="11.1640625" style="1" customWidth="1"/>
    <col min="14869" max="14869" width="31.1640625" style="1" customWidth="1"/>
    <col min="14870" max="15104" width="11.1640625" style="1"/>
    <col min="15105" max="15107" width="11.1640625" style="1" customWidth="1"/>
    <col min="15108" max="15109" width="29.1640625" style="1" customWidth="1"/>
    <col min="15110" max="15113" width="11.1640625" style="1" customWidth="1"/>
    <col min="15114" max="15114" width="10.1640625" style="1" customWidth="1"/>
    <col min="15115" max="15116" width="11.1640625" style="1" customWidth="1"/>
    <col min="15117" max="15117" width="10.6640625" style="1" customWidth="1"/>
    <col min="15118" max="15118" width="11.1640625" style="1" customWidth="1"/>
    <col min="15119" max="15119" width="14.6640625" style="1" customWidth="1"/>
    <col min="15120" max="15124" width="11.1640625" style="1" customWidth="1"/>
    <col min="15125" max="15125" width="31.1640625" style="1" customWidth="1"/>
    <col min="15126" max="15360" width="11.1640625" style="1"/>
    <col min="15361" max="15363" width="11.1640625" style="1" customWidth="1"/>
    <col min="15364" max="15365" width="29.1640625" style="1" customWidth="1"/>
    <col min="15366" max="15369" width="11.1640625" style="1" customWidth="1"/>
    <col min="15370" max="15370" width="10.1640625" style="1" customWidth="1"/>
    <col min="15371" max="15372" width="11.1640625" style="1" customWidth="1"/>
    <col min="15373" max="15373" width="10.6640625" style="1" customWidth="1"/>
    <col min="15374" max="15374" width="11.1640625" style="1" customWidth="1"/>
    <col min="15375" max="15375" width="14.6640625" style="1" customWidth="1"/>
    <col min="15376" max="15380" width="11.1640625" style="1" customWidth="1"/>
    <col min="15381" max="15381" width="31.1640625" style="1" customWidth="1"/>
    <col min="15382" max="15616" width="11.1640625" style="1"/>
    <col min="15617" max="15619" width="11.1640625" style="1" customWidth="1"/>
    <col min="15620" max="15621" width="29.1640625" style="1" customWidth="1"/>
    <col min="15622" max="15625" width="11.1640625" style="1" customWidth="1"/>
    <col min="15626" max="15626" width="10.1640625" style="1" customWidth="1"/>
    <col min="15627" max="15628" width="11.1640625" style="1" customWidth="1"/>
    <col min="15629" max="15629" width="10.6640625" style="1" customWidth="1"/>
    <col min="15630" max="15630" width="11.1640625" style="1" customWidth="1"/>
    <col min="15631" max="15631" width="14.6640625" style="1" customWidth="1"/>
    <col min="15632" max="15636" width="11.1640625" style="1" customWidth="1"/>
    <col min="15637" max="15637" width="31.1640625" style="1" customWidth="1"/>
    <col min="15638" max="15872" width="11.1640625" style="1"/>
    <col min="15873" max="15875" width="11.1640625" style="1" customWidth="1"/>
    <col min="15876" max="15877" width="29.1640625" style="1" customWidth="1"/>
    <col min="15878" max="15881" width="11.1640625" style="1" customWidth="1"/>
    <col min="15882" max="15882" width="10.1640625" style="1" customWidth="1"/>
    <col min="15883" max="15884" width="11.1640625" style="1" customWidth="1"/>
    <col min="15885" max="15885" width="10.6640625" style="1" customWidth="1"/>
    <col min="15886" max="15886" width="11.1640625" style="1" customWidth="1"/>
    <col min="15887" max="15887" width="14.6640625" style="1" customWidth="1"/>
    <col min="15888" max="15892" width="11.1640625" style="1" customWidth="1"/>
    <col min="15893" max="15893" width="31.1640625" style="1" customWidth="1"/>
    <col min="15894" max="16128" width="11.1640625" style="1"/>
    <col min="16129" max="16131" width="11.1640625" style="1" customWidth="1"/>
    <col min="16132" max="16133" width="29.1640625" style="1" customWidth="1"/>
    <col min="16134" max="16137" width="11.1640625" style="1" customWidth="1"/>
    <col min="16138" max="16138" width="10.1640625" style="1" customWidth="1"/>
    <col min="16139" max="16140" width="11.1640625" style="1" customWidth="1"/>
    <col min="16141" max="16141" width="10.6640625" style="1" customWidth="1"/>
    <col min="16142" max="16142" width="11.1640625" style="1" customWidth="1"/>
    <col min="16143" max="16143" width="14.6640625" style="1" customWidth="1"/>
    <col min="16144" max="16148" width="11.1640625" style="1" customWidth="1"/>
    <col min="16149" max="16149" width="31.1640625" style="1" customWidth="1"/>
    <col min="16150" max="16384" width="11.1640625" style="1"/>
  </cols>
  <sheetData>
    <row r="1" spans="1:21" ht="54" customHeight="1">
      <c r="A1" s="803" t="s">
        <v>901</v>
      </c>
      <c r="B1" s="803"/>
      <c r="C1" s="803"/>
      <c r="D1" s="803"/>
      <c r="E1" s="803"/>
      <c r="F1" s="803"/>
      <c r="G1" s="803"/>
      <c r="H1" s="803"/>
      <c r="I1" s="803"/>
      <c r="J1" s="803"/>
      <c r="K1" s="803"/>
      <c r="L1" s="803"/>
      <c r="M1" s="803"/>
      <c r="N1" s="803"/>
      <c r="O1" s="803"/>
      <c r="P1" s="803"/>
      <c r="Q1" s="803"/>
      <c r="R1" s="803"/>
      <c r="S1" s="803"/>
      <c r="T1" s="803"/>
      <c r="U1" s="803"/>
    </row>
    <row r="2" spans="1:21">
      <c r="A2" s="807"/>
      <c r="B2" s="807"/>
      <c r="C2" s="807"/>
      <c r="D2" s="807"/>
      <c r="E2" s="807"/>
      <c r="F2" s="807"/>
      <c r="G2" s="807"/>
      <c r="H2" s="807"/>
      <c r="I2" s="807"/>
      <c r="J2" s="807"/>
      <c r="K2" s="807"/>
      <c r="L2" s="807"/>
      <c r="M2" s="807"/>
      <c r="N2" s="807"/>
      <c r="O2" s="807"/>
      <c r="P2" s="808" t="s">
        <v>2</v>
      </c>
      <c r="Q2" s="808"/>
      <c r="R2" s="808"/>
      <c r="S2" s="808"/>
      <c r="T2" s="809"/>
      <c r="U2" s="810" t="s">
        <v>3</v>
      </c>
    </row>
    <row r="3" spans="1:21" ht="85">
      <c r="A3" s="10" t="s">
        <v>4</v>
      </c>
      <c r="B3" s="11" t="s">
        <v>5</v>
      </c>
      <c r="C3" s="11" t="s">
        <v>228</v>
      </c>
      <c r="D3" s="12" t="s">
        <v>6</v>
      </c>
      <c r="E3" s="12" t="s">
        <v>7</v>
      </c>
      <c r="F3" s="10" t="s">
        <v>8</v>
      </c>
      <c r="G3" s="10" t="s">
        <v>9</v>
      </c>
      <c r="H3" s="10" t="s">
        <v>10</v>
      </c>
      <c r="I3" s="10" t="s">
        <v>11</v>
      </c>
      <c r="J3" s="10" t="s">
        <v>12</v>
      </c>
      <c r="K3" s="10" t="s">
        <v>13</v>
      </c>
      <c r="L3" s="13" t="s">
        <v>14</v>
      </c>
      <c r="M3" s="10" t="s">
        <v>15</v>
      </c>
      <c r="N3" s="10" t="s">
        <v>16</v>
      </c>
      <c r="O3" s="10" t="s">
        <v>17</v>
      </c>
      <c r="P3" s="14" t="s">
        <v>18</v>
      </c>
      <c r="Q3" s="14" t="s">
        <v>19</v>
      </c>
      <c r="R3" s="14" t="s">
        <v>20</v>
      </c>
      <c r="S3" s="14" t="s">
        <v>21</v>
      </c>
      <c r="T3" s="15" t="s">
        <v>22</v>
      </c>
      <c r="U3" s="811"/>
    </row>
    <row r="4" spans="1:21" ht="32" customHeight="1">
      <c r="A4" s="2" t="s">
        <v>902</v>
      </c>
      <c r="B4" s="3" t="s">
        <v>39</v>
      </c>
      <c r="C4" s="3" t="s">
        <v>24</v>
      </c>
      <c r="D4" s="4" t="s">
        <v>903</v>
      </c>
      <c r="E4" s="4" t="s">
        <v>904</v>
      </c>
      <c r="F4" s="19" t="s">
        <v>905</v>
      </c>
      <c r="G4" s="20" t="s">
        <v>33</v>
      </c>
      <c r="H4" s="20" t="s">
        <v>42</v>
      </c>
      <c r="I4" s="20">
        <v>10</v>
      </c>
      <c r="J4" s="22">
        <v>169</v>
      </c>
      <c r="K4" s="2">
        <v>3</v>
      </c>
      <c r="L4" s="22">
        <f>K4*J4</f>
        <v>507</v>
      </c>
      <c r="M4" s="22">
        <f>L4*0.09</f>
        <v>45.629999999999995</v>
      </c>
      <c r="N4" s="22">
        <v>0</v>
      </c>
      <c r="O4" s="23">
        <f>SUM(L4:N4)</f>
        <v>552.63</v>
      </c>
      <c r="P4" s="24"/>
      <c r="Q4" s="24"/>
      <c r="R4" s="24"/>
      <c r="S4" s="24"/>
      <c r="T4" s="25"/>
      <c r="U4" s="8"/>
    </row>
    <row r="5" spans="1:21" ht="32" customHeight="1">
      <c r="A5" s="2" t="s">
        <v>902</v>
      </c>
      <c r="B5" s="3" t="s">
        <v>39</v>
      </c>
      <c r="C5" s="3" t="s">
        <v>83</v>
      </c>
      <c r="D5" s="4" t="s">
        <v>910</v>
      </c>
      <c r="E5" s="4" t="s">
        <v>911</v>
      </c>
      <c r="F5" s="19"/>
      <c r="G5" s="20" t="s">
        <v>33</v>
      </c>
      <c r="H5" s="20" t="s">
        <v>33</v>
      </c>
      <c r="I5" s="20" t="s">
        <v>638</v>
      </c>
      <c r="J5" s="22">
        <v>480</v>
      </c>
      <c r="K5" s="2">
        <v>5</v>
      </c>
      <c r="L5" s="22">
        <f>K5*J5</f>
        <v>2400</v>
      </c>
      <c r="M5" s="22">
        <f>L5*0.09</f>
        <v>216</v>
      </c>
      <c r="N5" s="22">
        <v>0</v>
      </c>
      <c r="O5" s="23">
        <f>SUM(L5:N5)</f>
        <v>2616</v>
      </c>
      <c r="P5" s="24"/>
      <c r="Q5" s="24"/>
      <c r="R5" s="24"/>
      <c r="S5" s="24"/>
      <c r="T5" s="25"/>
      <c r="U5" s="8"/>
    </row>
    <row r="6" spans="1:21" ht="32" customHeight="1">
      <c r="A6" s="2" t="s">
        <v>902</v>
      </c>
      <c r="B6" s="3" t="s">
        <v>39</v>
      </c>
      <c r="C6" s="3" t="s">
        <v>44</v>
      </c>
      <c r="D6" s="4" t="s">
        <v>912</v>
      </c>
      <c r="E6" s="4" t="s">
        <v>913</v>
      </c>
      <c r="F6" s="19"/>
      <c r="G6" s="20" t="s">
        <v>914</v>
      </c>
      <c r="H6" s="20" t="s">
        <v>33</v>
      </c>
      <c r="I6" s="20" t="s">
        <v>915</v>
      </c>
      <c r="J6" s="22">
        <v>250</v>
      </c>
      <c r="K6" s="2">
        <v>2</v>
      </c>
      <c r="L6" s="22">
        <f>K6*J6</f>
        <v>500</v>
      </c>
      <c r="M6" s="22">
        <f>L6*0.09</f>
        <v>45</v>
      </c>
      <c r="N6" s="22">
        <v>0</v>
      </c>
      <c r="O6" s="23">
        <f>SUM(L6:N6)</f>
        <v>545</v>
      </c>
      <c r="P6" s="24"/>
      <c r="Q6" s="24"/>
      <c r="R6" s="24"/>
      <c r="S6" s="24"/>
      <c r="T6" s="25"/>
      <c r="U6" s="8"/>
    </row>
    <row r="7" spans="1:21" ht="32" customHeight="1">
      <c r="A7" s="2" t="s">
        <v>902</v>
      </c>
      <c r="B7" s="3" t="s">
        <v>39</v>
      </c>
      <c r="C7" s="3" t="s">
        <v>24</v>
      </c>
      <c r="D7" s="8" t="s">
        <v>918</v>
      </c>
      <c r="E7" s="4" t="s">
        <v>919</v>
      </c>
      <c r="F7" s="19"/>
      <c r="G7" s="20" t="s">
        <v>33</v>
      </c>
      <c r="H7" s="20" t="s">
        <v>42</v>
      </c>
      <c r="I7" s="2">
        <v>5</v>
      </c>
      <c r="J7" s="22">
        <v>350</v>
      </c>
      <c r="K7" s="20">
        <v>10</v>
      </c>
      <c r="L7" s="22">
        <f>K7*J7</f>
        <v>3500</v>
      </c>
      <c r="M7" s="22">
        <f>L7*0.09</f>
        <v>315</v>
      </c>
      <c r="N7" s="22">
        <v>25</v>
      </c>
      <c r="O7" s="23">
        <f>SUM(L7:N7)</f>
        <v>3840</v>
      </c>
      <c r="P7" s="27"/>
      <c r="Q7" s="27"/>
      <c r="R7" s="27"/>
      <c r="S7" s="27"/>
      <c r="T7" s="28"/>
      <c r="U7" s="8"/>
    </row>
    <row r="8" spans="1:21" ht="32" customHeight="1">
      <c r="A8" s="2" t="s">
        <v>902</v>
      </c>
      <c r="B8" s="3" t="s">
        <v>39</v>
      </c>
      <c r="C8" s="3" t="s">
        <v>24</v>
      </c>
      <c r="D8" s="8" t="s">
        <v>933</v>
      </c>
      <c r="E8" s="4" t="s">
        <v>934</v>
      </c>
      <c r="F8" s="19"/>
      <c r="G8" s="20" t="s">
        <v>33</v>
      </c>
      <c r="H8" s="20" t="s">
        <v>42</v>
      </c>
      <c r="I8" s="2">
        <v>20</v>
      </c>
      <c r="J8" s="22">
        <v>600</v>
      </c>
      <c r="K8" s="20">
        <v>5</v>
      </c>
      <c r="L8" s="22">
        <f>K8*J8</f>
        <v>3000</v>
      </c>
      <c r="M8" s="22">
        <f>L8*0.09</f>
        <v>270</v>
      </c>
      <c r="N8" s="22">
        <v>0</v>
      </c>
      <c r="O8" s="23">
        <f>SUM(L8:N8)</f>
        <v>3270</v>
      </c>
      <c r="P8" s="27"/>
      <c r="Q8" s="27"/>
      <c r="R8" s="27"/>
      <c r="S8" s="27"/>
      <c r="T8" s="25"/>
      <c r="U8" s="8"/>
    </row>
    <row r="9" spans="1:21" ht="32" customHeight="1">
      <c r="A9" s="2" t="s">
        <v>935</v>
      </c>
      <c r="B9" s="3" t="s">
        <v>39</v>
      </c>
      <c r="C9" s="3" t="s">
        <v>24</v>
      </c>
      <c r="D9" s="18" t="s">
        <v>936</v>
      </c>
      <c r="E9" s="18" t="s">
        <v>937</v>
      </c>
      <c r="F9" s="19" t="s">
        <v>430</v>
      </c>
      <c r="G9" s="20" t="s">
        <v>28</v>
      </c>
      <c r="H9" s="20" t="s">
        <v>33</v>
      </c>
      <c r="I9" s="20">
        <v>10</v>
      </c>
      <c r="J9" s="22">
        <v>450</v>
      </c>
      <c r="K9" s="2">
        <v>3</v>
      </c>
      <c r="L9" s="22">
        <f t="shared" ref="L9:L16" si="0">J9*K9</f>
        <v>1350</v>
      </c>
      <c r="M9" s="22">
        <f>0.09*L9</f>
        <v>121.5</v>
      </c>
      <c r="N9" s="22">
        <v>20</v>
      </c>
      <c r="O9" s="23">
        <f t="shared" ref="O9:O16" si="1">L9+M9+N9</f>
        <v>1491.5</v>
      </c>
      <c r="P9" s="24"/>
      <c r="Q9" s="24"/>
      <c r="R9" s="24"/>
      <c r="S9" s="24"/>
      <c r="T9" s="25"/>
      <c r="U9" s="8"/>
    </row>
    <row r="10" spans="1:21" ht="32" customHeight="1">
      <c r="A10" s="2" t="s">
        <v>935</v>
      </c>
      <c r="B10" s="3" t="s">
        <v>39</v>
      </c>
      <c r="C10" s="3" t="s">
        <v>24</v>
      </c>
      <c r="D10" s="18" t="s">
        <v>938</v>
      </c>
      <c r="E10" s="18" t="s">
        <v>939</v>
      </c>
      <c r="F10" s="19" t="s">
        <v>430</v>
      </c>
      <c r="G10" s="20" t="s">
        <v>28</v>
      </c>
      <c r="H10" s="20" t="s">
        <v>908</v>
      </c>
      <c r="I10" s="20">
        <v>10</v>
      </c>
      <c r="J10" s="22">
        <v>394</v>
      </c>
      <c r="K10" s="2">
        <v>2</v>
      </c>
      <c r="L10" s="22">
        <f t="shared" si="0"/>
        <v>788</v>
      </c>
      <c r="M10" s="22">
        <f>0.09*L10</f>
        <v>70.92</v>
      </c>
      <c r="N10" s="22">
        <v>20</v>
      </c>
      <c r="O10" s="23">
        <f t="shared" si="1"/>
        <v>878.92</v>
      </c>
      <c r="P10" s="24"/>
      <c r="Q10" s="24"/>
      <c r="R10" s="24"/>
      <c r="S10" s="24"/>
      <c r="T10" s="25"/>
      <c r="U10" s="8"/>
    </row>
    <row r="11" spans="1:21" ht="32" customHeight="1">
      <c r="A11" s="2" t="s">
        <v>935</v>
      </c>
      <c r="B11" s="3" t="s">
        <v>39</v>
      </c>
      <c r="C11" s="3" t="s">
        <v>24</v>
      </c>
      <c r="D11" s="18" t="s">
        <v>940</v>
      </c>
      <c r="E11" s="18" t="s">
        <v>937</v>
      </c>
      <c r="F11" s="19" t="s">
        <v>430</v>
      </c>
      <c r="G11" s="20" t="s">
        <v>28</v>
      </c>
      <c r="H11" s="20" t="s">
        <v>33</v>
      </c>
      <c r="I11" s="20">
        <v>10</v>
      </c>
      <c r="J11" s="22">
        <v>340</v>
      </c>
      <c r="K11" s="2">
        <v>2</v>
      </c>
      <c r="L11" s="22">
        <f t="shared" si="0"/>
        <v>680</v>
      </c>
      <c r="M11" s="22">
        <f>0.09*L11</f>
        <v>61.199999999999996</v>
      </c>
      <c r="N11" s="22">
        <v>20</v>
      </c>
      <c r="O11" s="23">
        <f t="shared" si="1"/>
        <v>761.2</v>
      </c>
      <c r="P11" s="24"/>
      <c r="Q11" s="24"/>
      <c r="R11" s="24"/>
      <c r="S11" s="24"/>
      <c r="T11" s="25"/>
      <c r="U11" s="8"/>
    </row>
    <row r="12" spans="1:21" ht="32" customHeight="1">
      <c r="A12" s="2" t="s">
        <v>954</v>
      </c>
      <c r="B12" s="94" t="s">
        <v>39</v>
      </c>
      <c r="C12" s="19"/>
      <c r="D12" s="4" t="s">
        <v>957</v>
      </c>
      <c r="E12" s="4"/>
      <c r="F12" s="19"/>
      <c r="G12" s="20"/>
      <c r="H12" s="20"/>
      <c r="I12" s="20">
        <v>4</v>
      </c>
      <c r="J12" s="22">
        <v>84.98</v>
      </c>
      <c r="K12" s="99">
        <v>20</v>
      </c>
      <c r="L12" s="22">
        <f t="shared" si="0"/>
        <v>1699.6000000000001</v>
      </c>
      <c r="M12" s="22">
        <v>152.91</v>
      </c>
      <c r="N12" s="22">
        <v>100</v>
      </c>
      <c r="O12" s="23">
        <f t="shared" si="1"/>
        <v>1952.5100000000002</v>
      </c>
      <c r="P12" s="24"/>
      <c r="Q12" s="24"/>
      <c r="R12" s="24"/>
      <c r="S12" s="24"/>
      <c r="T12" s="25"/>
      <c r="U12" s="8"/>
    </row>
    <row r="13" spans="1:21" ht="32" customHeight="1">
      <c r="A13" s="2" t="s">
        <v>954</v>
      </c>
      <c r="B13" s="94" t="s">
        <v>39</v>
      </c>
      <c r="C13" s="19"/>
      <c r="D13" s="4" t="s">
        <v>958</v>
      </c>
      <c r="E13" s="4"/>
      <c r="F13" s="19"/>
      <c r="G13" s="20"/>
      <c r="H13" s="20"/>
      <c r="I13" s="20">
        <v>5</v>
      </c>
      <c r="J13" s="22">
        <v>10.26</v>
      </c>
      <c r="K13" s="99">
        <v>30</v>
      </c>
      <c r="L13" s="22">
        <f t="shared" si="0"/>
        <v>307.8</v>
      </c>
      <c r="M13" s="22">
        <f>L13*0.09</f>
        <v>27.702000000000002</v>
      </c>
      <c r="N13" s="22">
        <v>0</v>
      </c>
      <c r="O13" s="23">
        <f t="shared" si="1"/>
        <v>335.50200000000001</v>
      </c>
      <c r="P13" s="24"/>
      <c r="Q13" s="24"/>
      <c r="R13" s="24"/>
      <c r="S13" s="24"/>
      <c r="T13" s="25"/>
      <c r="U13" s="8"/>
    </row>
    <row r="14" spans="1:21" ht="32" customHeight="1">
      <c r="A14" s="175" t="s">
        <v>954</v>
      </c>
      <c r="B14" s="175" t="s">
        <v>39</v>
      </c>
      <c r="C14" s="178"/>
      <c r="D14" s="177" t="s">
        <v>959</v>
      </c>
      <c r="E14" s="177"/>
      <c r="F14" s="178"/>
      <c r="G14" s="179"/>
      <c r="H14" s="179"/>
      <c r="I14" s="179">
        <v>10</v>
      </c>
      <c r="J14" s="180">
        <v>699</v>
      </c>
      <c r="K14" s="175">
        <v>10</v>
      </c>
      <c r="L14" s="180">
        <f t="shared" si="0"/>
        <v>6990</v>
      </c>
      <c r="M14" s="180">
        <f>L14*0.09</f>
        <v>629.1</v>
      </c>
      <c r="N14" s="180">
        <v>300</v>
      </c>
      <c r="O14" s="181">
        <f t="shared" si="1"/>
        <v>7919.1</v>
      </c>
      <c r="P14" s="24"/>
      <c r="Q14" s="24"/>
      <c r="R14" s="24"/>
      <c r="S14" s="24"/>
      <c r="T14" s="25"/>
      <c r="U14" s="8"/>
    </row>
    <row r="15" spans="1:21" ht="32" customHeight="1">
      <c r="A15" s="2" t="s">
        <v>954</v>
      </c>
      <c r="B15" s="94" t="s">
        <v>39</v>
      </c>
      <c r="C15" s="19"/>
      <c r="D15" s="4" t="s">
        <v>960</v>
      </c>
      <c r="E15" s="4"/>
      <c r="F15" s="19"/>
      <c r="G15" s="20"/>
      <c r="H15" s="20"/>
      <c r="I15" s="20">
        <v>10</v>
      </c>
      <c r="J15" s="22">
        <v>389</v>
      </c>
      <c r="K15" s="2">
        <v>17</v>
      </c>
      <c r="L15" s="22">
        <f t="shared" si="0"/>
        <v>6613</v>
      </c>
      <c r="M15" s="22">
        <f>L15*0.09</f>
        <v>595.16999999999996</v>
      </c>
      <c r="N15" s="22">
        <v>0</v>
      </c>
      <c r="O15" s="23">
        <f t="shared" si="1"/>
        <v>7208.17</v>
      </c>
      <c r="P15" s="24"/>
      <c r="Q15" s="24"/>
      <c r="R15" s="24"/>
      <c r="S15" s="24"/>
      <c r="T15" s="25"/>
      <c r="U15" s="8"/>
    </row>
    <row r="16" spans="1:21" ht="32" customHeight="1">
      <c r="A16" s="2" t="s">
        <v>954</v>
      </c>
      <c r="B16" s="94" t="s">
        <v>39</v>
      </c>
      <c r="C16" s="19"/>
      <c r="D16" s="4" t="s">
        <v>961</v>
      </c>
      <c r="E16" s="4"/>
      <c r="F16" s="19"/>
      <c r="G16" s="20"/>
      <c r="H16" s="20"/>
      <c r="I16" s="20">
        <v>10</v>
      </c>
      <c r="J16" s="22">
        <v>367.81</v>
      </c>
      <c r="K16" s="188">
        <v>4</v>
      </c>
      <c r="L16" s="22">
        <f t="shared" si="0"/>
        <v>1471.24</v>
      </c>
      <c r="M16" s="22">
        <f>L16*0.09</f>
        <v>132.41159999999999</v>
      </c>
      <c r="N16" s="22">
        <v>0</v>
      </c>
      <c r="O16" s="23">
        <f t="shared" si="1"/>
        <v>1603.6515999999999</v>
      </c>
      <c r="P16" s="24"/>
      <c r="Q16" s="24"/>
      <c r="R16" s="24"/>
      <c r="S16" s="24"/>
      <c r="T16" s="25"/>
      <c r="U16" s="8"/>
    </row>
    <row r="17" spans="1:21" ht="32" customHeight="1">
      <c r="A17" s="24"/>
      <c r="B17" s="613"/>
      <c r="C17" s="614"/>
      <c r="D17" s="567"/>
      <c r="E17" s="567"/>
      <c r="F17" s="614"/>
      <c r="G17" s="27"/>
      <c r="H17" s="27"/>
      <c r="I17" s="27"/>
      <c r="J17" s="581"/>
      <c r="K17" s="615"/>
      <c r="L17" s="581"/>
      <c r="M17" s="581"/>
      <c r="N17" s="581"/>
      <c r="O17" s="616">
        <f>SUM(O4:O16)</f>
        <v>32974.183599999997</v>
      </c>
      <c r="P17" s="24"/>
      <c r="Q17" s="24"/>
      <c r="R17" s="24"/>
      <c r="S17" s="24"/>
      <c r="T17" s="25"/>
      <c r="U17" s="8"/>
    </row>
    <row r="18" spans="1:21" ht="51">
      <c r="A18" s="2" t="s">
        <v>902</v>
      </c>
      <c r="B18" s="3" t="s">
        <v>920</v>
      </c>
      <c r="C18" s="3" t="s">
        <v>83</v>
      </c>
      <c r="D18" s="8" t="s">
        <v>921</v>
      </c>
      <c r="E18" s="4" t="s">
        <v>922</v>
      </c>
      <c r="F18" s="19"/>
      <c r="G18" s="20" t="s">
        <v>33</v>
      </c>
      <c r="H18" s="20" t="s">
        <v>33</v>
      </c>
      <c r="I18" s="2">
        <v>10</v>
      </c>
      <c r="J18" s="22">
        <v>1500</v>
      </c>
      <c r="K18" s="20">
        <v>2</v>
      </c>
      <c r="L18" s="22">
        <f t="shared" ref="L18:L25" si="2">K18*J18</f>
        <v>3000</v>
      </c>
      <c r="M18" s="22">
        <f t="shared" ref="M18:M25" si="3">L18*0.09</f>
        <v>270</v>
      </c>
      <c r="N18" s="22">
        <v>25</v>
      </c>
      <c r="O18" s="23">
        <f t="shared" ref="O18:O25" si="4">SUM(L18:N18)</f>
        <v>3295</v>
      </c>
      <c r="P18" s="27"/>
      <c r="Q18" s="27"/>
      <c r="R18" s="27"/>
      <c r="S18" s="27"/>
      <c r="T18" s="28"/>
      <c r="U18" s="8"/>
    </row>
    <row r="19" spans="1:21" ht="102">
      <c r="A19" s="2" t="s">
        <v>902</v>
      </c>
      <c r="B19" s="3" t="s">
        <v>920</v>
      </c>
      <c r="C19" s="3" t="s">
        <v>24</v>
      </c>
      <c r="D19" s="8" t="s">
        <v>925</v>
      </c>
      <c r="E19" s="4" t="s">
        <v>926</v>
      </c>
      <c r="F19" s="19"/>
      <c r="G19" s="20" t="s">
        <v>33</v>
      </c>
      <c r="H19" s="20" t="s">
        <v>33</v>
      </c>
      <c r="I19" s="2">
        <v>15</v>
      </c>
      <c r="J19" s="22">
        <v>7000</v>
      </c>
      <c r="K19" s="20">
        <v>1</v>
      </c>
      <c r="L19" s="22">
        <f t="shared" si="2"/>
        <v>7000</v>
      </c>
      <c r="M19" s="22">
        <f t="shared" si="3"/>
        <v>630</v>
      </c>
      <c r="N19" s="22">
        <v>0</v>
      </c>
      <c r="O19" s="23">
        <f t="shared" si="4"/>
        <v>7630</v>
      </c>
      <c r="P19" s="27"/>
      <c r="Q19" s="27"/>
      <c r="R19" s="27"/>
      <c r="S19" s="27"/>
      <c r="T19" s="25"/>
      <c r="U19" s="8"/>
    </row>
    <row r="20" spans="1:21" ht="170">
      <c r="A20" s="2" t="s">
        <v>902</v>
      </c>
      <c r="B20" s="3" t="s">
        <v>920</v>
      </c>
      <c r="C20" s="3" t="s">
        <v>24</v>
      </c>
      <c r="D20" s="8" t="s">
        <v>927</v>
      </c>
      <c r="E20" s="4" t="s">
        <v>928</v>
      </c>
      <c r="F20" s="19"/>
      <c r="G20" s="20" t="s">
        <v>33</v>
      </c>
      <c r="H20" s="20" t="s">
        <v>33</v>
      </c>
      <c r="I20" s="2">
        <v>10</v>
      </c>
      <c r="J20" s="22">
        <v>520</v>
      </c>
      <c r="K20" s="20">
        <v>50</v>
      </c>
      <c r="L20" s="22">
        <f t="shared" si="2"/>
        <v>26000</v>
      </c>
      <c r="M20" s="22">
        <f t="shared" si="3"/>
        <v>2340</v>
      </c>
      <c r="N20" s="22">
        <v>0</v>
      </c>
      <c r="O20" s="23">
        <f t="shared" si="4"/>
        <v>28340</v>
      </c>
      <c r="P20" s="27"/>
      <c r="Q20" s="27"/>
      <c r="R20" s="27"/>
      <c r="S20" s="27"/>
      <c r="T20" s="25"/>
      <c r="U20" s="8"/>
    </row>
    <row r="21" spans="1:21" ht="68">
      <c r="A21" s="2" t="s">
        <v>902</v>
      </c>
      <c r="B21" s="3" t="s">
        <v>23</v>
      </c>
      <c r="C21" s="3" t="s">
        <v>24</v>
      </c>
      <c r="D21" s="4" t="s">
        <v>906</v>
      </c>
      <c r="E21" s="4" t="s">
        <v>907</v>
      </c>
      <c r="F21" s="19"/>
      <c r="G21" s="20" t="s">
        <v>33</v>
      </c>
      <c r="H21" s="20" t="s">
        <v>908</v>
      </c>
      <c r="I21" s="20" t="s">
        <v>909</v>
      </c>
      <c r="J21" s="22">
        <v>200</v>
      </c>
      <c r="K21" s="2">
        <v>90</v>
      </c>
      <c r="L21" s="22">
        <f t="shared" si="2"/>
        <v>18000</v>
      </c>
      <c r="M21" s="22">
        <f t="shared" si="3"/>
        <v>1620</v>
      </c>
      <c r="N21" s="22">
        <v>0</v>
      </c>
      <c r="O21" s="23">
        <f t="shared" si="4"/>
        <v>19620</v>
      </c>
      <c r="P21" s="24"/>
      <c r="Q21" s="24"/>
      <c r="R21" s="24"/>
      <c r="S21" s="24"/>
      <c r="T21" s="25"/>
      <c r="U21" s="8"/>
    </row>
    <row r="22" spans="1:21" ht="85">
      <c r="A22" s="2" t="s">
        <v>902</v>
      </c>
      <c r="B22" s="3" t="s">
        <v>23</v>
      </c>
      <c r="C22" s="3" t="s">
        <v>83</v>
      </c>
      <c r="D22" s="8" t="s">
        <v>916</v>
      </c>
      <c r="E22" s="4" t="s">
        <v>917</v>
      </c>
      <c r="F22" s="19"/>
      <c r="G22" s="20" t="s">
        <v>666</v>
      </c>
      <c r="H22" s="20" t="s">
        <v>33</v>
      </c>
      <c r="I22" s="2" t="s">
        <v>915</v>
      </c>
      <c r="J22" s="22">
        <v>500</v>
      </c>
      <c r="K22" s="20">
        <v>4</v>
      </c>
      <c r="L22" s="22">
        <f t="shared" si="2"/>
        <v>2000</v>
      </c>
      <c r="M22" s="22">
        <f t="shared" si="3"/>
        <v>180</v>
      </c>
      <c r="N22" s="22">
        <v>20</v>
      </c>
      <c r="O22" s="23">
        <f t="shared" si="4"/>
        <v>2200</v>
      </c>
      <c r="P22" s="27"/>
      <c r="Q22" s="27"/>
      <c r="R22" s="27"/>
      <c r="S22" s="27"/>
      <c r="T22" s="28"/>
      <c r="U22" s="8"/>
    </row>
    <row r="23" spans="1:21" ht="31.5" customHeight="1">
      <c r="A23" s="2" t="s">
        <v>902</v>
      </c>
      <c r="B23" s="3" t="s">
        <v>23</v>
      </c>
      <c r="C23" s="3" t="s">
        <v>24</v>
      </c>
      <c r="D23" s="8" t="s">
        <v>923</v>
      </c>
      <c r="E23" s="4" t="s">
        <v>924</v>
      </c>
      <c r="F23" s="19"/>
      <c r="G23" s="20" t="s">
        <v>33</v>
      </c>
      <c r="H23" s="20" t="s">
        <v>33</v>
      </c>
      <c r="I23" s="2">
        <v>20</v>
      </c>
      <c r="J23" s="22">
        <v>2000</v>
      </c>
      <c r="K23" s="20">
        <v>2</v>
      </c>
      <c r="L23" s="22">
        <f t="shared" si="2"/>
        <v>4000</v>
      </c>
      <c r="M23" s="22">
        <f t="shared" si="3"/>
        <v>360</v>
      </c>
      <c r="N23" s="22">
        <v>0</v>
      </c>
      <c r="O23" s="23">
        <f t="shared" si="4"/>
        <v>4360</v>
      </c>
      <c r="P23" s="27"/>
      <c r="Q23" s="27"/>
      <c r="R23" s="27"/>
      <c r="S23" s="27"/>
      <c r="T23" s="25"/>
      <c r="U23" s="8"/>
    </row>
    <row r="24" spans="1:21" ht="31.5" customHeight="1">
      <c r="A24" s="2" t="s">
        <v>902</v>
      </c>
      <c r="B24" s="3" t="s">
        <v>23</v>
      </c>
      <c r="C24" s="3" t="s">
        <v>24</v>
      </c>
      <c r="D24" s="3" t="s">
        <v>929</v>
      </c>
      <c r="E24" s="4" t="s">
        <v>930</v>
      </c>
      <c r="F24" s="19"/>
      <c r="G24" s="20" t="s">
        <v>33</v>
      </c>
      <c r="H24" s="20" t="s">
        <v>908</v>
      </c>
      <c r="I24" s="2">
        <v>10</v>
      </c>
      <c r="J24" s="22">
        <v>1432</v>
      </c>
      <c r="K24" s="20">
        <v>7</v>
      </c>
      <c r="L24" s="22">
        <f t="shared" si="2"/>
        <v>10024</v>
      </c>
      <c r="M24" s="22">
        <f t="shared" si="3"/>
        <v>902.16</v>
      </c>
      <c r="N24" s="22">
        <v>0</v>
      </c>
      <c r="O24" s="23">
        <f t="shared" si="4"/>
        <v>10926.16</v>
      </c>
      <c r="P24" s="27"/>
      <c r="Q24" s="27"/>
      <c r="R24" s="27"/>
      <c r="S24" s="27"/>
      <c r="T24" s="25"/>
      <c r="U24" s="8"/>
    </row>
    <row r="25" spans="1:21" ht="153">
      <c r="A25" s="2" t="s">
        <v>902</v>
      </c>
      <c r="B25" s="3" t="s">
        <v>23</v>
      </c>
      <c r="C25" s="3" t="s">
        <v>24</v>
      </c>
      <c r="D25" s="8" t="s">
        <v>931</v>
      </c>
      <c r="E25" s="4" t="s">
        <v>932</v>
      </c>
      <c r="F25" s="19"/>
      <c r="G25" s="20" t="s">
        <v>33</v>
      </c>
      <c r="H25" s="20" t="s">
        <v>908</v>
      </c>
      <c r="I25" s="2">
        <v>15</v>
      </c>
      <c r="J25" s="22">
        <v>250</v>
      </c>
      <c r="K25" s="20">
        <v>5</v>
      </c>
      <c r="L25" s="22">
        <f t="shared" si="2"/>
        <v>1250</v>
      </c>
      <c r="M25" s="22">
        <f t="shared" si="3"/>
        <v>112.5</v>
      </c>
      <c r="N25" s="22">
        <v>0</v>
      </c>
      <c r="O25" s="23">
        <f t="shared" si="4"/>
        <v>1362.5</v>
      </c>
      <c r="P25" s="611"/>
      <c r="Q25" s="612"/>
      <c r="R25" s="612"/>
      <c r="S25" s="612"/>
      <c r="T25" s="185"/>
      <c r="U25" s="48"/>
    </row>
    <row r="26" spans="1:21" ht="68">
      <c r="A26" s="2" t="s">
        <v>935</v>
      </c>
      <c r="B26" s="3" t="s">
        <v>23</v>
      </c>
      <c r="C26" s="3" t="s">
        <v>24</v>
      </c>
      <c r="D26" s="18" t="s">
        <v>941</v>
      </c>
      <c r="E26" s="18" t="s">
        <v>942</v>
      </c>
      <c r="F26" s="19" t="s">
        <v>430</v>
      </c>
      <c r="G26" s="20" t="s">
        <v>28</v>
      </c>
      <c r="H26" s="20" t="s">
        <v>33</v>
      </c>
      <c r="I26" s="20">
        <v>3</v>
      </c>
      <c r="J26" s="22">
        <v>500</v>
      </c>
      <c r="K26" s="2">
        <v>2</v>
      </c>
      <c r="L26" s="22">
        <f>J26*K26</f>
        <v>1000</v>
      </c>
      <c r="M26" s="22">
        <f>0.09*L26</f>
        <v>90</v>
      </c>
      <c r="N26" s="22">
        <v>20</v>
      </c>
      <c r="O26" s="23">
        <f>L26+M26+N26</f>
        <v>1110</v>
      </c>
      <c r="P26" s="183"/>
      <c r="Q26" s="184"/>
      <c r="R26" s="184"/>
      <c r="S26" s="184"/>
      <c r="T26" s="185"/>
      <c r="U26" s="48"/>
    </row>
    <row r="27" spans="1:21" ht="119">
      <c r="A27" s="175" t="s">
        <v>943</v>
      </c>
      <c r="B27" s="176" t="s">
        <v>23</v>
      </c>
      <c r="C27" s="176" t="s">
        <v>265</v>
      </c>
      <c r="D27" s="177" t="s">
        <v>944</v>
      </c>
      <c r="E27" s="177" t="s">
        <v>945</v>
      </c>
      <c r="F27" s="178" t="s">
        <v>430</v>
      </c>
      <c r="G27" s="179" t="s">
        <v>28</v>
      </c>
      <c r="H27" s="179" t="s">
        <v>33</v>
      </c>
      <c r="I27" s="179">
        <v>15</v>
      </c>
      <c r="J27" s="180">
        <v>9500</v>
      </c>
      <c r="K27" s="175" t="s">
        <v>946</v>
      </c>
      <c r="L27" s="180">
        <v>8900</v>
      </c>
      <c r="M27" s="180">
        <f>L27*0.09</f>
        <v>801</v>
      </c>
      <c r="N27" s="180">
        <v>0</v>
      </c>
      <c r="O27" s="181">
        <f>L27+M27+N27</f>
        <v>9701</v>
      </c>
      <c r="P27" s="183"/>
      <c r="Q27" s="184"/>
      <c r="R27" s="184"/>
      <c r="S27" s="184"/>
      <c r="T27" s="185"/>
      <c r="U27" s="48"/>
    </row>
    <row r="28" spans="1:21" ht="409.6">
      <c r="A28" s="2" t="s">
        <v>947</v>
      </c>
      <c r="B28" s="3" t="s">
        <v>23</v>
      </c>
      <c r="C28" s="3" t="s">
        <v>24</v>
      </c>
      <c r="D28" s="4" t="s">
        <v>948</v>
      </c>
      <c r="E28" s="4" t="s">
        <v>949</v>
      </c>
      <c r="F28" s="19" t="s">
        <v>330</v>
      </c>
      <c r="G28" s="20" t="s">
        <v>28</v>
      </c>
      <c r="H28" s="20" t="s">
        <v>33</v>
      </c>
      <c r="I28" s="20">
        <v>10</v>
      </c>
      <c r="J28" s="22">
        <v>100.5</v>
      </c>
      <c r="K28" s="2">
        <v>30</v>
      </c>
      <c r="L28" s="22">
        <f>J28*K28</f>
        <v>3015</v>
      </c>
      <c r="M28" s="22">
        <f>L28*0.09</f>
        <v>271.34999999999997</v>
      </c>
      <c r="N28" s="22">
        <v>90</v>
      </c>
      <c r="O28" s="23">
        <f>SUM(L28:N28)</f>
        <v>3376.35</v>
      </c>
      <c r="P28" s="49"/>
      <c r="Q28" s="24"/>
      <c r="R28" s="24"/>
      <c r="S28" s="24"/>
      <c r="T28" s="187"/>
      <c r="U28" s="48"/>
    </row>
    <row r="29" spans="1:21" ht="409.6">
      <c r="A29" s="2" t="s">
        <v>947</v>
      </c>
      <c r="B29" s="3" t="s">
        <v>23</v>
      </c>
      <c r="C29" s="3" t="s">
        <v>83</v>
      </c>
      <c r="D29" s="4" t="s">
        <v>950</v>
      </c>
      <c r="E29" s="4" t="s">
        <v>951</v>
      </c>
      <c r="F29" s="19" t="s">
        <v>952</v>
      </c>
      <c r="G29" s="20" t="s">
        <v>128</v>
      </c>
      <c r="H29" s="20" t="s">
        <v>33</v>
      </c>
      <c r="I29" s="20" t="s">
        <v>556</v>
      </c>
      <c r="J29" s="22">
        <v>1500</v>
      </c>
      <c r="K29" s="2">
        <v>3</v>
      </c>
      <c r="L29" s="22">
        <f>J29*K29</f>
        <v>4500</v>
      </c>
      <c r="M29" s="22">
        <v>0</v>
      </c>
      <c r="N29" s="22">
        <v>0</v>
      </c>
      <c r="O29" s="23">
        <v>4500</v>
      </c>
      <c r="P29" s="49"/>
      <c r="Q29" s="24"/>
      <c r="R29" s="24"/>
      <c r="S29" s="24"/>
      <c r="T29" s="187"/>
      <c r="U29" s="48" t="s">
        <v>953</v>
      </c>
    </row>
    <row r="30" spans="1:21" ht="51">
      <c r="A30" s="2" t="s">
        <v>954</v>
      </c>
      <c r="B30" s="182" t="s">
        <v>557</v>
      </c>
      <c r="C30" s="19"/>
      <c r="D30" s="4" t="s">
        <v>955</v>
      </c>
      <c r="E30" s="4"/>
      <c r="F30" s="19"/>
      <c r="G30" s="20"/>
      <c r="H30" s="20"/>
      <c r="I30" s="20">
        <v>5</v>
      </c>
      <c r="J30" s="22">
        <v>1540</v>
      </c>
      <c r="K30" s="99">
        <v>22</v>
      </c>
      <c r="L30" s="22">
        <f>J30*K30</f>
        <v>33880</v>
      </c>
      <c r="M30" s="22">
        <f>L30*0.09</f>
        <v>3049.2</v>
      </c>
      <c r="N30" s="22">
        <v>1000</v>
      </c>
      <c r="O30" s="23">
        <f>L30+M30+N30</f>
        <v>37929.199999999997</v>
      </c>
      <c r="P30" s="49"/>
      <c r="Q30" s="24"/>
      <c r="R30" s="24"/>
      <c r="S30" s="24"/>
      <c r="T30" s="187"/>
      <c r="U30" s="5" t="s">
        <v>956</v>
      </c>
    </row>
    <row r="31" spans="1:21" ht="17">
      <c r="A31" s="175" t="s">
        <v>954</v>
      </c>
      <c r="B31" s="186" t="s">
        <v>557</v>
      </c>
      <c r="C31" s="178"/>
      <c r="D31" s="177" t="s">
        <v>962</v>
      </c>
      <c r="E31" s="177"/>
      <c r="F31" s="178"/>
      <c r="G31" s="179"/>
      <c r="H31" s="179"/>
      <c r="I31" s="179">
        <v>50</v>
      </c>
      <c r="J31" s="180">
        <v>50</v>
      </c>
      <c r="K31" s="175">
        <v>10</v>
      </c>
      <c r="L31" s="180">
        <f>J31*K31</f>
        <v>500</v>
      </c>
      <c r="M31" s="180">
        <f>L31*0.09</f>
        <v>45</v>
      </c>
      <c r="N31" s="180">
        <v>75</v>
      </c>
      <c r="O31" s="181">
        <f>L31+M31+N31</f>
        <v>620</v>
      </c>
      <c r="P31" s="49"/>
      <c r="Q31" s="24"/>
      <c r="R31" s="24"/>
      <c r="S31" s="24"/>
      <c r="T31" s="187"/>
    </row>
    <row r="32" spans="1:21" ht="34">
      <c r="A32" s="2" t="s">
        <v>954</v>
      </c>
      <c r="B32" s="182" t="s">
        <v>557</v>
      </c>
      <c r="C32" s="19"/>
      <c r="D32" s="4" t="s">
        <v>963</v>
      </c>
      <c r="E32" s="4"/>
      <c r="F32" s="19"/>
      <c r="G32" s="20"/>
      <c r="H32" s="20"/>
      <c r="I32" s="20">
        <v>30</v>
      </c>
      <c r="J32" s="22">
        <v>30</v>
      </c>
      <c r="K32" s="2">
        <v>30</v>
      </c>
      <c r="L32" s="22">
        <v>900</v>
      </c>
      <c r="M32" s="22">
        <f>L32*0.09</f>
        <v>81</v>
      </c>
      <c r="N32" s="22">
        <v>75</v>
      </c>
      <c r="O32" s="23">
        <f>L32+M32+N32</f>
        <v>1056</v>
      </c>
      <c r="P32" s="49"/>
      <c r="Q32" s="24"/>
      <c r="R32" s="24"/>
      <c r="S32" s="24"/>
      <c r="T32" s="187"/>
    </row>
    <row r="33" spans="1:21" ht="17">
      <c r="A33" s="2" t="s">
        <v>954</v>
      </c>
      <c r="B33" s="182" t="s">
        <v>557</v>
      </c>
      <c r="C33" s="19"/>
      <c r="D33" s="4" t="s">
        <v>964</v>
      </c>
      <c r="E33" s="4"/>
      <c r="F33" s="19"/>
      <c r="G33" s="20"/>
      <c r="H33" s="20"/>
      <c r="I33" s="20">
        <v>40</v>
      </c>
      <c r="J33" s="22">
        <v>60</v>
      </c>
      <c r="K33" s="2">
        <v>5</v>
      </c>
      <c r="L33" s="22">
        <v>300</v>
      </c>
      <c r="M33" s="22">
        <f>L33*0.09</f>
        <v>27</v>
      </c>
      <c r="N33" s="22">
        <v>20</v>
      </c>
      <c r="O33" s="23">
        <f>L33+M33+N33</f>
        <v>347</v>
      </c>
      <c r="P33" s="49"/>
      <c r="Q33" s="24"/>
      <c r="R33" s="24"/>
      <c r="S33" s="24"/>
      <c r="T33" s="187"/>
    </row>
    <row r="34" spans="1:21" ht="17">
      <c r="A34" s="2" t="s">
        <v>954</v>
      </c>
      <c r="B34" s="182" t="s">
        <v>557</v>
      </c>
      <c r="C34" s="19"/>
      <c r="D34" s="4" t="s">
        <v>965</v>
      </c>
      <c r="E34" s="4"/>
      <c r="F34" s="19"/>
      <c r="G34" s="20"/>
      <c r="H34" s="20"/>
      <c r="I34" s="20">
        <v>10</v>
      </c>
      <c r="J34" s="22">
        <v>40</v>
      </c>
      <c r="K34" s="2">
        <v>10</v>
      </c>
      <c r="L34" s="22">
        <v>400</v>
      </c>
      <c r="M34" s="22">
        <v>36</v>
      </c>
      <c r="N34" s="22">
        <v>35</v>
      </c>
      <c r="O34" s="23">
        <f>L34+M34+N34</f>
        <v>471</v>
      </c>
      <c r="P34" s="49"/>
      <c r="Q34" s="24"/>
      <c r="R34" s="24"/>
      <c r="S34" s="24"/>
      <c r="T34" s="187"/>
    </row>
    <row r="35" spans="1:21">
      <c r="A35" s="2"/>
      <c r="B35" s="104"/>
      <c r="C35" s="19"/>
      <c r="D35" s="8"/>
      <c r="E35" s="4"/>
      <c r="F35" s="19"/>
      <c r="G35" s="20"/>
      <c r="H35" s="20"/>
      <c r="I35" s="20"/>
      <c r="J35" s="19"/>
      <c r="K35" s="19"/>
      <c r="L35" s="19"/>
      <c r="M35" s="19"/>
      <c r="N35" s="19"/>
      <c r="O35" s="19"/>
      <c r="P35" s="56"/>
      <c r="Q35" s="27"/>
      <c r="R35" s="27"/>
      <c r="S35" s="27"/>
      <c r="T35" s="189"/>
    </row>
    <row r="36" spans="1:21" ht="31.75" customHeight="1" thickBot="1">
      <c r="A36" s="818" t="s">
        <v>226</v>
      </c>
      <c r="B36" s="819"/>
      <c r="C36" s="819"/>
      <c r="D36" s="819"/>
      <c r="E36" s="819"/>
      <c r="F36" s="819"/>
      <c r="G36" s="819"/>
      <c r="H36" s="819"/>
      <c r="I36" s="819"/>
      <c r="J36" s="819"/>
      <c r="K36" s="819"/>
      <c r="L36" s="819"/>
      <c r="M36" s="819"/>
      <c r="N36" s="820"/>
      <c r="O36" s="190">
        <f>SUM(O4:O34)</f>
        <v>202792.5772</v>
      </c>
      <c r="P36" s="44"/>
      <c r="Q36" s="45"/>
      <c r="R36" s="45"/>
      <c r="S36" s="45"/>
      <c r="T36" s="15"/>
      <c r="U36" s="46"/>
    </row>
    <row r="38" spans="1:21" ht="231" customHeight="1">
      <c r="A38" s="660" t="s">
        <v>966</v>
      </c>
      <c r="B38" s="816" t="s">
        <v>967</v>
      </c>
      <c r="C38" s="817"/>
      <c r="D38" s="817"/>
      <c r="E38" s="817"/>
      <c r="F38" s="817"/>
      <c r="G38" s="262"/>
      <c r="H38" s="262"/>
      <c r="I38" s="262"/>
      <c r="J38" s="195"/>
      <c r="K38" s="195"/>
      <c r="L38" s="659"/>
      <c r="M38" s="195"/>
      <c r="N38" s="195"/>
      <c r="O38" s="195"/>
    </row>
  </sheetData>
  <sortState ref="A4:WWC34">
    <sortCondition ref="B4:B34"/>
  </sortState>
  <mergeCells count="6">
    <mergeCell ref="B38:F38"/>
    <mergeCell ref="A1:U1"/>
    <mergeCell ref="A2:O2"/>
    <mergeCell ref="P2:T2"/>
    <mergeCell ref="U2:U3"/>
    <mergeCell ref="A36:N36"/>
  </mergeCells>
  <dataValidations count="1">
    <dataValidation allowBlank="1" showInputMessage="1" showErrorMessage="1" promptTitle="Enter Justification" sqref="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24 JA65524 SW65524 ACS65524 AMO65524 AWK65524 BGG65524 BQC65524 BZY65524 CJU65524 CTQ65524 DDM65524 DNI65524 DXE65524 EHA65524 EQW65524 FAS65524 FKO65524 FUK65524 GEG65524 GOC65524 GXY65524 HHU65524 HRQ65524 IBM65524 ILI65524 IVE65524 JFA65524 JOW65524 JYS65524 KIO65524 KSK65524 LCG65524 LMC65524 LVY65524 MFU65524 MPQ65524 MZM65524 NJI65524 NTE65524 ODA65524 OMW65524 OWS65524 PGO65524 PQK65524 QAG65524 QKC65524 QTY65524 RDU65524 RNQ65524 RXM65524 SHI65524 SRE65524 TBA65524 TKW65524 TUS65524 UEO65524 UOK65524 UYG65524 VIC65524 VRY65524 WBU65524 WLQ65524 WVM65524 E131060 JA131060 SW131060 ACS131060 AMO131060 AWK131060 BGG131060 BQC131060 BZY131060 CJU131060 CTQ131060 DDM131060 DNI131060 DXE131060 EHA131060 EQW131060 FAS131060 FKO131060 FUK131060 GEG131060 GOC131060 GXY131060 HHU131060 HRQ131060 IBM131060 ILI131060 IVE131060 JFA131060 JOW131060 JYS131060 KIO131060 KSK131060 LCG131060 LMC131060 LVY131060 MFU131060 MPQ131060 MZM131060 NJI131060 NTE131060 ODA131060 OMW131060 OWS131060 PGO131060 PQK131060 QAG131060 QKC131060 QTY131060 RDU131060 RNQ131060 RXM131060 SHI131060 SRE131060 TBA131060 TKW131060 TUS131060 UEO131060 UOK131060 UYG131060 VIC131060 VRY131060 WBU131060 WLQ131060 WVM131060 E196596 JA196596 SW196596 ACS196596 AMO196596 AWK196596 BGG196596 BQC196596 BZY196596 CJU196596 CTQ196596 DDM196596 DNI196596 DXE196596 EHA196596 EQW196596 FAS196596 FKO196596 FUK196596 GEG196596 GOC196596 GXY196596 HHU196596 HRQ196596 IBM196596 ILI196596 IVE196596 JFA196596 JOW196596 JYS196596 KIO196596 KSK196596 LCG196596 LMC196596 LVY196596 MFU196596 MPQ196596 MZM196596 NJI196596 NTE196596 ODA196596 OMW196596 OWS196596 PGO196596 PQK196596 QAG196596 QKC196596 QTY196596 RDU196596 RNQ196596 RXM196596 SHI196596 SRE196596 TBA196596 TKW196596 TUS196596 UEO196596 UOK196596 UYG196596 VIC196596 VRY196596 WBU196596 WLQ196596 WVM196596 E262132 JA262132 SW262132 ACS262132 AMO262132 AWK262132 BGG262132 BQC262132 BZY262132 CJU262132 CTQ262132 DDM262132 DNI262132 DXE262132 EHA262132 EQW262132 FAS262132 FKO262132 FUK262132 GEG262132 GOC262132 GXY262132 HHU262132 HRQ262132 IBM262132 ILI262132 IVE262132 JFA262132 JOW262132 JYS262132 KIO262132 KSK262132 LCG262132 LMC262132 LVY262132 MFU262132 MPQ262132 MZM262132 NJI262132 NTE262132 ODA262132 OMW262132 OWS262132 PGO262132 PQK262132 QAG262132 QKC262132 QTY262132 RDU262132 RNQ262132 RXM262132 SHI262132 SRE262132 TBA262132 TKW262132 TUS262132 UEO262132 UOK262132 UYG262132 VIC262132 VRY262132 WBU262132 WLQ262132 WVM262132 E327668 JA327668 SW327668 ACS327668 AMO327668 AWK327668 BGG327668 BQC327668 BZY327668 CJU327668 CTQ327668 DDM327668 DNI327668 DXE327668 EHA327668 EQW327668 FAS327668 FKO327668 FUK327668 GEG327668 GOC327668 GXY327668 HHU327668 HRQ327668 IBM327668 ILI327668 IVE327668 JFA327668 JOW327668 JYS327668 KIO327668 KSK327668 LCG327668 LMC327668 LVY327668 MFU327668 MPQ327668 MZM327668 NJI327668 NTE327668 ODA327668 OMW327668 OWS327668 PGO327668 PQK327668 QAG327668 QKC327668 QTY327668 RDU327668 RNQ327668 RXM327668 SHI327668 SRE327668 TBA327668 TKW327668 TUS327668 UEO327668 UOK327668 UYG327668 VIC327668 VRY327668 WBU327668 WLQ327668 WVM327668 E393204 JA393204 SW393204 ACS393204 AMO393204 AWK393204 BGG393204 BQC393204 BZY393204 CJU393204 CTQ393204 DDM393204 DNI393204 DXE393204 EHA393204 EQW393204 FAS393204 FKO393204 FUK393204 GEG393204 GOC393204 GXY393204 HHU393204 HRQ393204 IBM393204 ILI393204 IVE393204 JFA393204 JOW393204 JYS393204 KIO393204 KSK393204 LCG393204 LMC393204 LVY393204 MFU393204 MPQ393204 MZM393204 NJI393204 NTE393204 ODA393204 OMW393204 OWS393204 PGO393204 PQK393204 QAG393204 QKC393204 QTY393204 RDU393204 RNQ393204 RXM393204 SHI393204 SRE393204 TBA393204 TKW393204 TUS393204 UEO393204 UOK393204 UYG393204 VIC393204 VRY393204 WBU393204 WLQ393204 WVM393204 E458740 JA458740 SW458740 ACS458740 AMO458740 AWK458740 BGG458740 BQC458740 BZY458740 CJU458740 CTQ458740 DDM458740 DNI458740 DXE458740 EHA458740 EQW458740 FAS458740 FKO458740 FUK458740 GEG458740 GOC458740 GXY458740 HHU458740 HRQ458740 IBM458740 ILI458740 IVE458740 JFA458740 JOW458740 JYS458740 KIO458740 KSK458740 LCG458740 LMC458740 LVY458740 MFU458740 MPQ458740 MZM458740 NJI458740 NTE458740 ODA458740 OMW458740 OWS458740 PGO458740 PQK458740 QAG458740 QKC458740 QTY458740 RDU458740 RNQ458740 RXM458740 SHI458740 SRE458740 TBA458740 TKW458740 TUS458740 UEO458740 UOK458740 UYG458740 VIC458740 VRY458740 WBU458740 WLQ458740 WVM458740 E524276 JA524276 SW524276 ACS524276 AMO524276 AWK524276 BGG524276 BQC524276 BZY524276 CJU524276 CTQ524276 DDM524276 DNI524276 DXE524276 EHA524276 EQW524276 FAS524276 FKO524276 FUK524276 GEG524276 GOC524276 GXY524276 HHU524276 HRQ524276 IBM524276 ILI524276 IVE524276 JFA524276 JOW524276 JYS524276 KIO524276 KSK524276 LCG524276 LMC524276 LVY524276 MFU524276 MPQ524276 MZM524276 NJI524276 NTE524276 ODA524276 OMW524276 OWS524276 PGO524276 PQK524276 QAG524276 QKC524276 QTY524276 RDU524276 RNQ524276 RXM524276 SHI524276 SRE524276 TBA524276 TKW524276 TUS524276 UEO524276 UOK524276 UYG524276 VIC524276 VRY524276 WBU524276 WLQ524276 WVM524276 E589812 JA589812 SW589812 ACS589812 AMO589812 AWK589812 BGG589812 BQC589812 BZY589812 CJU589812 CTQ589812 DDM589812 DNI589812 DXE589812 EHA589812 EQW589812 FAS589812 FKO589812 FUK589812 GEG589812 GOC589812 GXY589812 HHU589812 HRQ589812 IBM589812 ILI589812 IVE589812 JFA589812 JOW589812 JYS589812 KIO589812 KSK589812 LCG589812 LMC589812 LVY589812 MFU589812 MPQ589812 MZM589812 NJI589812 NTE589812 ODA589812 OMW589812 OWS589812 PGO589812 PQK589812 QAG589812 QKC589812 QTY589812 RDU589812 RNQ589812 RXM589812 SHI589812 SRE589812 TBA589812 TKW589812 TUS589812 UEO589812 UOK589812 UYG589812 VIC589812 VRY589812 WBU589812 WLQ589812 WVM589812 E655348 JA655348 SW655348 ACS655348 AMO655348 AWK655348 BGG655348 BQC655348 BZY655348 CJU655348 CTQ655348 DDM655348 DNI655348 DXE655348 EHA655348 EQW655348 FAS655348 FKO655348 FUK655348 GEG655348 GOC655348 GXY655348 HHU655348 HRQ655348 IBM655348 ILI655348 IVE655348 JFA655348 JOW655348 JYS655348 KIO655348 KSK655348 LCG655348 LMC655348 LVY655348 MFU655348 MPQ655348 MZM655348 NJI655348 NTE655348 ODA655348 OMW655348 OWS655348 PGO655348 PQK655348 QAG655348 QKC655348 QTY655348 RDU655348 RNQ655348 RXM655348 SHI655348 SRE655348 TBA655348 TKW655348 TUS655348 UEO655348 UOK655348 UYG655348 VIC655348 VRY655348 WBU655348 WLQ655348 WVM655348 E720884 JA720884 SW720884 ACS720884 AMO720884 AWK720884 BGG720884 BQC720884 BZY720884 CJU720884 CTQ720884 DDM720884 DNI720884 DXE720884 EHA720884 EQW720884 FAS720884 FKO720884 FUK720884 GEG720884 GOC720884 GXY720884 HHU720884 HRQ720884 IBM720884 ILI720884 IVE720884 JFA720884 JOW720884 JYS720884 KIO720884 KSK720884 LCG720884 LMC720884 LVY720884 MFU720884 MPQ720884 MZM720884 NJI720884 NTE720884 ODA720884 OMW720884 OWS720884 PGO720884 PQK720884 QAG720884 QKC720884 QTY720884 RDU720884 RNQ720884 RXM720884 SHI720884 SRE720884 TBA720884 TKW720884 TUS720884 UEO720884 UOK720884 UYG720884 VIC720884 VRY720884 WBU720884 WLQ720884 WVM720884 E786420 JA786420 SW786420 ACS786420 AMO786420 AWK786420 BGG786420 BQC786420 BZY786420 CJU786420 CTQ786420 DDM786420 DNI786420 DXE786420 EHA786420 EQW786420 FAS786420 FKO786420 FUK786420 GEG786420 GOC786420 GXY786420 HHU786420 HRQ786420 IBM786420 ILI786420 IVE786420 JFA786420 JOW786420 JYS786420 KIO786420 KSK786420 LCG786420 LMC786420 LVY786420 MFU786420 MPQ786420 MZM786420 NJI786420 NTE786420 ODA786420 OMW786420 OWS786420 PGO786420 PQK786420 QAG786420 QKC786420 QTY786420 RDU786420 RNQ786420 RXM786420 SHI786420 SRE786420 TBA786420 TKW786420 TUS786420 UEO786420 UOK786420 UYG786420 VIC786420 VRY786420 WBU786420 WLQ786420 WVM786420 E851956 JA851956 SW851956 ACS851956 AMO851956 AWK851956 BGG851956 BQC851956 BZY851956 CJU851956 CTQ851956 DDM851956 DNI851956 DXE851956 EHA851956 EQW851956 FAS851956 FKO851956 FUK851956 GEG851956 GOC851956 GXY851956 HHU851956 HRQ851956 IBM851956 ILI851956 IVE851956 JFA851956 JOW851956 JYS851956 KIO851956 KSK851956 LCG851956 LMC851956 LVY851956 MFU851956 MPQ851956 MZM851956 NJI851956 NTE851956 ODA851956 OMW851956 OWS851956 PGO851956 PQK851956 QAG851956 QKC851956 QTY851956 RDU851956 RNQ851956 RXM851956 SHI851956 SRE851956 TBA851956 TKW851956 TUS851956 UEO851956 UOK851956 UYG851956 VIC851956 VRY851956 WBU851956 WLQ851956 WVM851956 E917492 JA917492 SW917492 ACS917492 AMO917492 AWK917492 BGG917492 BQC917492 BZY917492 CJU917492 CTQ917492 DDM917492 DNI917492 DXE917492 EHA917492 EQW917492 FAS917492 FKO917492 FUK917492 GEG917492 GOC917492 GXY917492 HHU917492 HRQ917492 IBM917492 ILI917492 IVE917492 JFA917492 JOW917492 JYS917492 KIO917492 KSK917492 LCG917492 LMC917492 LVY917492 MFU917492 MPQ917492 MZM917492 NJI917492 NTE917492 ODA917492 OMW917492 OWS917492 PGO917492 PQK917492 QAG917492 QKC917492 QTY917492 RDU917492 RNQ917492 RXM917492 SHI917492 SRE917492 TBA917492 TKW917492 TUS917492 UEO917492 UOK917492 UYG917492 VIC917492 VRY917492 WBU917492 WLQ917492 WVM917492 E983028 JA983028 SW983028 ACS983028 AMO983028 AWK983028 BGG983028 BQC983028 BZY983028 CJU983028 CTQ983028 DDM983028 DNI983028 DXE983028 EHA983028 EQW983028 FAS983028 FKO983028 FUK983028 GEG983028 GOC983028 GXY983028 HHU983028 HRQ983028 IBM983028 ILI983028 IVE983028 JFA983028 JOW983028 JYS983028 KIO983028 KSK983028 LCG983028 LMC983028 LVY983028 MFU983028 MPQ983028 MZM983028 NJI983028 NTE983028 ODA983028 OMW983028 OWS983028 PGO983028 PQK983028 QAG983028 QKC983028 QTY983028 RDU983028 RNQ983028 RXM983028 SHI983028 SRE983028 TBA983028 TKW983028 TUS983028 UEO983028 UOK983028 UYG983028 VIC983028 VRY983028 WBU983028 WLQ983028 WVM983028 E23" xr:uid="{1ECCE8CC-E1E5-1D42-9563-0C5B60623209}"/>
  </dataValidations>
  <pageMargins left="0.7" right="0.7" top="0.75" bottom="0.7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12D23-B500-D045-9259-C8184350730A}">
  <dimension ref="A1:U43"/>
  <sheetViews>
    <sheetView topLeftCell="A13" workbookViewId="0">
      <selection activeCell="P47" sqref="P47"/>
    </sheetView>
  </sheetViews>
  <sheetFormatPr baseColWidth="10" defaultColWidth="8.83203125" defaultRowHeight="16"/>
  <cols>
    <col min="1" max="3" width="8.83203125" style="1"/>
    <col min="4" max="5" width="29.1640625" style="1" customWidth="1"/>
    <col min="6" max="6" width="8.83203125" style="1"/>
    <col min="7" max="9" width="8.83203125" style="9"/>
    <col min="10" max="10" width="14.83203125" style="1" customWidth="1"/>
    <col min="11" max="11" width="8.83203125" style="1"/>
    <col min="12" max="12" width="11.6640625" style="1" bestFit="1" customWidth="1"/>
    <col min="13" max="13" width="10.6640625" style="1" customWidth="1"/>
    <col min="14" max="14" width="8.83203125" style="1"/>
    <col min="15" max="15" width="14.6640625" style="1" customWidth="1"/>
    <col min="16" max="20" width="8.83203125" style="1"/>
    <col min="21" max="21" width="31.33203125" style="5" customWidth="1"/>
    <col min="22" max="16384" width="8.83203125" style="1"/>
  </cols>
  <sheetData>
    <row r="1" spans="1:21" ht="54" customHeight="1">
      <c r="A1" s="803" t="s">
        <v>968</v>
      </c>
      <c r="B1" s="803"/>
      <c r="C1" s="803"/>
      <c r="D1" s="803"/>
      <c r="E1" s="803"/>
      <c r="F1" s="803"/>
      <c r="G1" s="803"/>
      <c r="H1" s="803"/>
      <c r="I1" s="803"/>
      <c r="J1" s="803"/>
      <c r="K1" s="803"/>
      <c r="L1" s="803"/>
      <c r="M1" s="803"/>
      <c r="N1" s="803"/>
      <c r="O1" s="803"/>
      <c r="P1" s="803"/>
      <c r="Q1" s="803"/>
      <c r="R1" s="803"/>
      <c r="S1" s="803"/>
      <c r="T1" s="803"/>
      <c r="U1" s="803"/>
    </row>
    <row r="2" spans="1:21" ht="119">
      <c r="A2" s="10" t="s">
        <v>4</v>
      </c>
      <c r="B2" s="11" t="s">
        <v>5</v>
      </c>
      <c r="C2" s="11" t="s">
        <v>228</v>
      </c>
      <c r="D2" s="12" t="s">
        <v>6</v>
      </c>
      <c r="E2" s="12" t="s">
        <v>7</v>
      </c>
      <c r="F2" s="10" t="s">
        <v>8</v>
      </c>
      <c r="G2" s="10" t="s">
        <v>9</v>
      </c>
      <c r="H2" s="10" t="s">
        <v>10</v>
      </c>
      <c r="I2" s="10" t="s">
        <v>11</v>
      </c>
      <c r="J2" s="10" t="s">
        <v>12</v>
      </c>
      <c r="K2" s="10" t="s">
        <v>13</v>
      </c>
      <c r="L2" s="191" t="s">
        <v>14</v>
      </c>
      <c r="M2" s="10" t="s">
        <v>15</v>
      </c>
      <c r="N2" s="10" t="s">
        <v>16</v>
      </c>
      <c r="O2" s="10" t="s">
        <v>17</v>
      </c>
      <c r="P2" s="14" t="s">
        <v>18</v>
      </c>
      <c r="Q2" s="14" t="s">
        <v>19</v>
      </c>
      <c r="R2" s="14" t="s">
        <v>20</v>
      </c>
      <c r="S2" s="14" t="s">
        <v>21</v>
      </c>
      <c r="T2" s="15" t="s">
        <v>22</v>
      </c>
      <c r="U2" s="64"/>
    </row>
    <row r="3" spans="1:21" s="195" customFormat="1" ht="34">
      <c r="A3" s="50" t="s">
        <v>1008</v>
      </c>
      <c r="B3" s="51" t="s">
        <v>39</v>
      </c>
      <c r="C3" s="51" t="s">
        <v>696</v>
      </c>
      <c r="D3" s="6" t="s">
        <v>1009</v>
      </c>
      <c r="E3" s="6" t="s">
        <v>1010</v>
      </c>
      <c r="F3" s="52" t="s">
        <v>62</v>
      </c>
      <c r="G3" s="53" t="s">
        <v>145</v>
      </c>
      <c r="H3" s="53" t="s">
        <v>1011</v>
      </c>
      <c r="I3" s="53">
        <v>10</v>
      </c>
      <c r="J3" s="193">
        <v>1500</v>
      </c>
      <c r="K3" s="50">
        <v>1</v>
      </c>
      <c r="L3" s="193">
        <f>J3*K3</f>
        <v>1500</v>
      </c>
      <c r="M3" s="193">
        <f>L3*0.09</f>
        <v>135</v>
      </c>
      <c r="N3" s="193">
        <v>0</v>
      </c>
      <c r="O3" s="55">
        <f>L3+M3+N3</f>
        <v>1635</v>
      </c>
      <c r="P3" s="50"/>
      <c r="Q3" s="50"/>
      <c r="R3" s="50"/>
      <c r="S3" s="50"/>
      <c r="T3" s="194"/>
      <c r="U3" s="7"/>
    </row>
    <row r="4" spans="1:21" s="195" customFormat="1" ht="34">
      <c r="A4" s="50" t="s">
        <v>1008</v>
      </c>
      <c r="B4" s="51" t="s">
        <v>39</v>
      </c>
      <c r="C4" s="51" t="s">
        <v>696</v>
      </c>
      <c r="D4" s="6" t="s">
        <v>1012</v>
      </c>
      <c r="E4" s="6" t="s">
        <v>1013</v>
      </c>
      <c r="F4" s="52" t="s">
        <v>27</v>
      </c>
      <c r="G4" s="53" t="s">
        <v>1014</v>
      </c>
      <c r="H4" s="53" t="s">
        <v>1015</v>
      </c>
      <c r="I4" s="53">
        <v>10</v>
      </c>
      <c r="J4" s="193">
        <v>200</v>
      </c>
      <c r="K4" s="50">
        <v>10</v>
      </c>
      <c r="L4" s="193">
        <f t="shared" ref="L4:L6" si="0">J4*K4</f>
        <v>2000</v>
      </c>
      <c r="M4" s="193">
        <f t="shared" ref="M4:M6" si="1">L4*0.09</f>
        <v>180</v>
      </c>
      <c r="N4" s="193">
        <v>0</v>
      </c>
      <c r="O4" s="55">
        <f t="shared" ref="O4:O6" si="2">L4+M4+N4</f>
        <v>2180</v>
      </c>
      <c r="P4" s="50"/>
      <c r="Q4" s="50"/>
      <c r="R4" s="50"/>
      <c r="S4" s="50"/>
      <c r="T4" s="194"/>
      <c r="U4" s="7"/>
    </row>
    <row r="5" spans="1:21" s="195" customFormat="1" ht="17">
      <c r="A5" s="50" t="s">
        <v>1008</v>
      </c>
      <c r="B5" s="51" t="s">
        <v>39</v>
      </c>
      <c r="C5" s="51" t="s">
        <v>696</v>
      </c>
      <c r="D5" s="6" t="s">
        <v>1016</v>
      </c>
      <c r="E5" s="6" t="s">
        <v>1017</v>
      </c>
      <c r="F5" s="52" t="s">
        <v>27</v>
      </c>
      <c r="G5" s="53" t="s">
        <v>145</v>
      </c>
      <c r="H5" s="53" t="s">
        <v>574</v>
      </c>
      <c r="I5" s="53">
        <v>10</v>
      </c>
      <c r="J5" s="193">
        <v>350</v>
      </c>
      <c r="K5" s="50">
        <v>10</v>
      </c>
      <c r="L5" s="193">
        <f t="shared" si="0"/>
        <v>3500</v>
      </c>
      <c r="M5" s="193">
        <f t="shared" si="1"/>
        <v>315</v>
      </c>
      <c r="N5" s="193">
        <v>0</v>
      </c>
      <c r="O5" s="55">
        <f t="shared" si="2"/>
        <v>3815</v>
      </c>
      <c r="P5" s="50"/>
      <c r="Q5" s="50"/>
      <c r="R5" s="50"/>
      <c r="S5" s="50"/>
      <c r="T5" s="194"/>
      <c r="U5" s="7"/>
    </row>
    <row r="6" spans="1:21" s="195" customFormat="1" ht="34">
      <c r="A6" s="50" t="s">
        <v>1008</v>
      </c>
      <c r="B6" s="51" t="s">
        <v>645</v>
      </c>
      <c r="C6" s="51" t="s">
        <v>696</v>
      </c>
      <c r="D6" s="6" t="s">
        <v>1018</v>
      </c>
      <c r="E6" s="6" t="s">
        <v>1019</v>
      </c>
      <c r="F6" s="52" t="s">
        <v>62</v>
      </c>
      <c r="G6" s="53" t="s">
        <v>145</v>
      </c>
      <c r="H6" s="53" t="s">
        <v>574</v>
      </c>
      <c r="I6" s="53">
        <v>5</v>
      </c>
      <c r="J6" s="193">
        <v>200</v>
      </c>
      <c r="K6" s="50">
        <v>15</v>
      </c>
      <c r="L6" s="193">
        <f t="shared" si="0"/>
        <v>3000</v>
      </c>
      <c r="M6" s="193">
        <f t="shared" si="1"/>
        <v>270</v>
      </c>
      <c r="N6" s="193">
        <v>0</v>
      </c>
      <c r="O6" s="55">
        <f t="shared" si="2"/>
        <v>3270</v>
      </c>
      <c r="P6" s="50"/>
      <c r="Q6" s="50"/>
      <c r="R6" s="50"/>
      <c r="S6" s="50"/>
      <c r="T6" s="194"/>
      <c r="U6" s="7"/>
    </row>
    <row r="7" spans="1:21" s="195" customFormat="1">
      <c r="A7" s="598" t="s">
        <v>1377</v>
      </c>
      <c r="B7" s="598" t="s">
        <v>1091</v>
      </c>
      <c r="C7" s="598" t="s">
        <v>83</v>
      </c>
      <c r="D7" s="598" t="s">
        <v>1378</v>
      </c>
      <c r="E7" s="598" t="s">
        <v>1379</v>
      </c>
      <c r="F7" s="598"/>
      <c r="G7" s="598" t="s">
        <v>28</v>
      </c>
      <c r="H7" s="598" t="s">
        <v>29</v>
      </c>
      <c r="I7" s="598">
        <v>1</v>
      </c>
      <c r="J7" s="598" t="s">
        <v>1380</v>
      </c>
      <c r="K7" s="598">
        <v>1</v>
      </c>
      <c r="L7" s="598" t="s">
        <v>1380</v>
      </c>
      <c r="M7" s="598" t="s">
        <v>1381</v>
      </c>
      <c r="N7" s="598" t="s">
        <v>1381</v>
      </c>
      <c r="O7" s="658" t="s">
        <v>1382</v>
      </c>
      <c r="P7" s="50"/>
      <c r="Q7" s="50"/>
      <c r="R7" s="50"/>
      <c r="S7" s="50"/>
      <c r="T7" s="194"/>
      <c r="U7" s="7"/>
    </row>
    <row r="8" spans="1:21" s="195" customFormat="1">
      <c r="A8" s="598" t="s">
        <v>1377</v>
      </c>
      <c r="B8" s="598" t="s">
        <v>1091</v>
      </c>
      <c r="C8" s="598" t="s">
        <v>265</v>
      </c>
      <c r="D8" s="598" t="s">
        <v>1383</v>
      </c>
      <c r="E8" s="598" t="s">
        <v>1384</v>
      </c>
      <c r="F8" s="598" t="s">
        <v>388</v>
      </c>
      <c r="G8" s="598" t="s">
        <v>128</v>
      </c>
      <c r="H8" s="598" t="s">
        <v>42</v>
      </c>
      <c r="I8" s="598" t="s">
        <v>595</v>
      </c>
      <c r="J8" s="598" t="s">
        <v>1385</v>
      </c>
      <c r="K8" s="598">
        <v>200</v>
      </c>
      <c r="L8" s="598" t="s">
        <v>1386</v>
      </c>
      <c r="M8" s="598" t="s">
        <v>1387</v>
      </c>
      <c r="N8" s="598" t="s">
        <v>1381</v>
      </c>
      <c r="O8" s="658" t="s">
        <v>1388</v>
      </c>
      <c r="P8" s="50"/>
      <c r="Q8" s="50"/>
      <c r="R8" s="50"/>
      <c r="S8" s="50"/>
      <c r="T8" s="194"/>
      <c r="U8" s="7"/>
    </row>
    <row r="9" spans="1:21" s="195" customFormat="1">
      <c r="A9" s="598"/>
      <c r="B9" s="598"/>
      <c r="C9" s="598"/>
      <c r="D9" s="598"/>
      <c r="E9" s="598"/>
      <c r="F9" s="598"/>
      <c r="G9" s="598"/>
      <c r="H9" s="598"/>
      <c r="I9" s="598"/>
      <c r="J9" s="598"/>
      <c r="K9" s="598"/>
      <c r="L9" s="598"/>
      <c r="M9" s="598"/>
      <c r="N9" s="598"/>
      <c r="O9" s="658">
        <v>57906</v>
      </c>
      <c r="P9" s="50"/>
      <c r="Q9" s="50"/>
      <c r="R9" s="50"/>
      <c r="S9" s="50"/>
      <c r="T9" s="194"/>
      <c r="U9" s="7"/>
    </row>
    <row r="10" spans="1:21" ht="34">
      <c r="A10" s="2" t="s">
        <v>969</v>
      </c>
      <c r="B10" s="3" t="s">
        <v>39</v>
      </c>
      <c r="C10" s="3" t="s">
        <v>696</v>
      </c>
      <c r="D10" s="4" t="s">
        <v>973</v>
      </c>
      <c r="E10" s="4" t="s">
        <v>974</v>
      </c>
      <c r="F10" s="19" t="s">
        <v>27</v>
      </c>
      <c r="G10" s="20" t="s">
        <v>33</v>
      </c>
      <c r="H10" s="20" t="s">
        <v>33</v>
      </c>
      <c r="I10" s="20">
        <v>5</v>
      </c>
      <c r="J10" s="192">
        <v>19500</v>
      </c>
      <c r="K10" s="2">
        <v>1</v>
      </c>
      <c r="L10" s="192">
        <v>19500</v>
      </c>
      <c r="M10" s="192">
        <v>1755</v>
      </c>
      <c r="N10" s="192">
        <v>100</v>
      </c>
      <c r="O10" s="23">
        <v>21355</v>
      </c>
      <c r="P10" s="24"/>
      <c r="Q10" s="24"/>
      <c r="R10" s="24"/>
      <c r="S10" s="24"/>
      <c r="T10" s="25"/>
      <c r="U10" s="8"/>
    </row>
    <row r="11" spans="1:21" ht="17">
      <c r="A11" s="2" t="s">
        <v>969</v>
      </c>
      <c r="B11" s="3" t="s">
        <v>39</v>
      </c>
      <c r="C11" s="3" t="s">
        <v>696</v>
      </c>
      <c r="D11" s="8" t="s">
        <v>978</v>
      </c>
      <c r="E11" s="4" t="s">
        <v>979</v>
      </c>
      <c r="F11" s="19" t="s">
        <v>27</v>
      </c>
      <c r="G11" s="20" t="s">
        <v>33</v>
      </c>
      <c r="H11" s="20" t="s">
        <v>33</v>
      </c>
      <c r="I11" s="2">
        <v>5</v>
      </c>
      <c r="J11" s="192">
        <v>640</v>
      </c>
      <c r="K11" s="20">
        <v>1</v>
      </c>
      <c r="L11" s="192">
        <v>640</v>
      </c>
      <c r="M11" s="192">
        <v>58</v>
      </c>
      <c r="N11" s="192">
        <v>50</v>
      </c>
      <c r="O11" s="23">
        <v>748</v>
      </c>
      <c r="P11" s="27"/>
      <c r="Q11" s="27"/>
      <c r="R11" s="27"/>
      <c r="S11" s="27"/>
      <c r="T11" s="28"/>
      <c r="U11" s="8"/>
    </row>
    <row r="12" spans="1:21" ht="51">
      <c r="A12" s="2" t="s">
        <v>969</v>
      </c>
      <c r="B12" s="3" t="s">
        <v>39</v>
      </c>
      <c r="C12" s="3" t="s">
        <v>696</v>
      </c>
      <c r="D12" s="8" t="s">
        <v>1000</v>
      </c>
      <c r="E12" s="4" t="s">
        <v>1001</v>
      </c>
      <c r="F12" s="19" t="s">
        <v>27</v>
      </c>
      <c r="G12" s="20" t="s">
        <v>33</v>
      </c>
      <c r="H12" s="20" t="s">
        <v>33</v>
      </c>
      <c r="I12" s="2">
        <v>5</v>
      </c>
      <c r="J12" s="192">
        <v>450</v>
      </c>
      <c r="K12" s="20">
        <v>1</v>
      </c>
      <c r="L12" s="192">
        <v>450</v>
      </c>
      <c r="M12" s="192">
        <v>40</v>
      </c>
      <c r="N12" s="192">
        <v>5</v>
      </c>
      <c r="O12" s="23">
        <v>495</v>
      </c>
      <c r="P12" s="27"/>
      <c r="Q12" s="27"/>
      <c r="R12" s="27"/>
      <c r="S12" s="27"/>
      <c r="T12" s="28"/>
      <c r="U12" s="8"/>
    </row>
    <row r="13" spans="1:21" ht="17">
      <c r="A13" s="24"/>
      <c r="B13" s="579"/>
      <c r="C13" s="579"/>
      <c r="D13" s="568"/>
      <c r="E13" s="567"/>
      <c r="F13" s="614"/>
      <c r="G13" s="27"/>
      <c r="H13" s="27"/>
      <c r="I13" s="24"/>
      <c r="J13" s="657"/>
      <c r="K13" s="27"/>
      <c r="L13" s="657"/>
      <c r="M13" s="657"/>
      <c r="N13" s="657"/>
      <c r="O13" s="616">
        <f>SUM(O10:O12)</f>
        <v>22598</v>
      </c>
      <c r="P13" s="24" t="s">
        <v>398</v>
      </c>
      <c r="Q13" s="27"/>
      <c r="R13" s="27"/>
      <c r="S13" s="27"/>
      <c r="T13" s="28"/>
      <c r="U13" s="8"/>
    </row>
    <row r="14" spans="1:21" ht="34">
      <c r="A14" s="2" t="s">
        <v>969</v>
      </c>
      <c r="B14" s="3" t="s">
        <v>920</v>
      </c>
      <c r="C14" s="3" t="s">
        <v>696</v>
      </c>
      <c r="D14" s="4" t="s">
        <v>975</v>
      </c>
      <c r="E14" s="4" t="s">
        <v>976</v>
      </c>
      <c r="F14" s="19" t="s">
        <v>27</v>
      </c>
      <c r="G14" s="20" t="s">
        <v>33</v>
      </c>
      <c r="H14" s="20" t="s">
        <v>33</v>
      </c>
      <c r="I14" s="20">
        <v>5</v>
      </c>
      <c r="J14" s="192">
        <v>15000</v>
      </c>
      <c r="K14" s="2">
        <v>1</v>
      </c>
      <c r="L14" s="192">
        <v>15000</v>
      </c>
      <c r="M14" s="192">
        <v>1350</v>
      </c>
      <c r="N14" s="192">
        <v>100</v>
      </c>
      <c r="O14" s="23">
        <v>16400</v>
      </c>
      <c r="P14" s="24"/>
      <c r="Q14" s="24"/>
      <c r="R14" s="24"/>
      <c r="S14" s="24"/>
      <c r="T14" s="25"/>
      <c r="U14" s="8"/>
    </row>
    <row r="15" spans="1:21" ht="51">
      <c r="A15" s="2" t="s">
        <v>988</v>
      </c>
      <c r="B15" s="3" t="s">
        <v>920</v>
      </c>
      <c r="C15" s="3" t="s">
        <v>83</v>
      </c>
      <c r="D15" s="8" t="s">
        <v>1004</v>
      </c>
      <c r="E15" s="4" t="s">
        <v>1005</v>
      </c>
      <c r="F15" s="19" t="s">
        <v>248</v>
      </c>
      <c r="G15" s="20" t="s">
        <v>33</v>
      </c>
      <c r="H15" s="20" t="s">
        <v>33</v>
      </c>
      <c r="I15" s="2">
        <v>2</v>
      </c>
      <c r="J15" s="192">
        <v>2000</v>
      </c>
      <c r="K15" s="20">
        <v>1</v>
      </c>
      <c r="L15" s="192">
        <v>2000</v>
      </c>
      <c r="M15" s="192">
        <v>0</v>
      </c>
      <c r="N15" s="192">
        <v>0</v>
      </c>
      <c r="O15" s="23">
        <v>2000</v>
      </c>
      <c r="P15" s="27"/>
      <c r="Q15" s="27"/>
      <c r="R15" s="27"/>
      <c r="S15" s="27"/>
      <c r="T15" s="28"/>
      <c r="U15" s="8"/>
    </row>
    <row r="16" spans="1:21" ht="34">
      <c r="A16" s="2" t="s">
        <v>969</v>
      </c>
      <c r="B16" s="3" t="s">
        <v>920</v>
      </c>
      <c r="C16" s="3" t="s">
        <v>696</v>
      </c>
      <c r="D16" s="8" t="s">
        <v>1006</v>
      </c>
      <c r="E16" s="4" t="s">
        <v>1007</v>
      </c>
      <c r="F16" s="19" t="s">
        <v>27</v>
      </c>
      <c r="G16" s="20" t="s">
        <v>33</v>
      </c>
      <c r="H16" s="20" t="s">
        <v>33</v>
      </c>
      <c r="I16" s="2">
        <v>10</v>
      </c>
      <c r="J16" s="192">
        <v>3600</v>
      </c>
      <c r="K16" s="20">
        <v>1</v>
      </c>
      <c r="L16" s="192">
        <v>3600</v>
      </c>
      <c r="M16" s="192">
        <v>324</v>
      </c>
      <c r="N16" s="192">
        <v>100</v>
      </c>
      <c r="O16" s="23">
        <v>4024</v>
      </c>
      <c r="P16" s="27"/>
      <c r="Q16" s="27"/>
      <c r="R16" s="27"/>
      <c r="S16" s="27"/>
      <c r="T16" s="28"/>
      <c r="U16" s="8"/>
    </row>
    <row r="17" spans="1:21" ht="51">
      <c r="A17" s="2" t="s">
        <v>1035</v>
      </c>
      <c r="B17" s="3" t="s">
        <v>920</v>
      </c>
      <c r="C17" s="19" t="s">
        <v>634</v>
      </c>
      <c r="D17" s="601" t="s">
        <v>1036</v>
      </c>
      <c r="E17" s="4" t="s">
        <v>1037</v>
      </c>
      <c r="F17" s="19" t="s">
        <v>62</v>
      </c>
      <c r="G17" s="20" t="s">
        <v>28</v>
      </c>
      <c r="H17" s="20" t="s">
        <v>606</v>
      </c>
      <c r="I17" s="20">
        <v>15</v>
      </c>
      <c r="J17" s="192">
        <v>2000</v>
      </c>
      <c r="K17" s="2">
        <v>3</v>
      </c>
      <c r="L17" s="192">
        <f>J17*K17</f>
        <v>6000</v>
      </c>
      <c r="M17" s="192">
        <v>0</v>
      </c>
      <c r="N17" s="192">
        <v>0</v>
      </c>
      <c r="O17" s="23">
        <f>L17+M17+N17</f>
        <v>6000</v>
      </c>
      <c r="P17" s="24"/>
      <c r="Q17" s="24"/>
      <c r="R17" s="24"/>
      <c r="S17" s="24"/>
      <c r="T17" s="25"/>
      <c r="U17" s="8"/>
    </row>
    <row r="18" spans="1:21" ht="51">
      <c r="A18" s="2" t="s">
        <v>1035</v>
      </c>
      <c r="B18" s="3" t="s">
        <v>920</v>
      </c>
      <c r="C18" s="3" t="s">
        <v>1038</v>
      </c>
      <c r="D18" s="4" t="s">
        <v>1039</v>
      </c>
      <c r="E18" s="4" t="s">
        <v>1040</v>
      </c>
      <c r="F18" s="19"/>
      <c r="G18" s="20" t="s">
        <v>1041</v>
      </c>
      <c r="H18" s="20" t="s">
        <v>606</v>
      </c>
      <c r="I18" s="20">
        <v>1</v>
      </c>
      <c r="J18" s="192">
        <v>3194.7</v>
      </c>
      <c r="K18" s="2">
        <v>1</v>
      </c>
      <c r="L18" s="192">
        <f>J18*K18</f>
        <v>3194.7</v>
      </c>
      <c r="M18" s="192">
        <v>0</v>
      </c>
      <c r="N18" s="192">
        <v>0</v>
      </c>
      <c r="O18" s="23">
        <f>L18+M18+N18</f>
        <v>3194.7</v>
      </c>
      <c r="P18" s="24"/>
      <c r="Q18" s="24"/>
      <c r="R18" s="24"/>
      <c r="S18" s="24"/>
      <c r="T18" s="25"/>
      <c r="U18" s="8" t="s">
        <v>1042</v>
      </c>
    </row>
    <row r="19" spans="1:21" ht="34">
      <c r="A19" s="2" t="s">
        <v>969</v>
      </c>
      <c r="B19" s="3" t="s">
        <v>23</v>
      </c>
      <c r="C19" s="3" t="s">
        <v>696</v>
      </c>
      <c r="D19" s="4" t="s">
        <v>970</v>
      </c>
      <c r="E19" s="4" t="s">
        <v>971</v>
      </c>
      <c r="F19" s="19" t="s">
        <v>27</v>
      </c>
      <c r="G19" s="20" t="s">
        <v>33</v>
      </c>
      <c r="H19" s="20" t="s">
        <v>33</v>
      </c>
      <c r="I19" s="20">
        <v>7</v>
      </c>
      <c r="J19" s="192">
        <v>12000</v>
      </c>
      <c r="K19" s="2">
        <v>1</v>
      </c>
      <c r="L19" s="192">
        <v>12000</v>
      </c>
      <c r="M19" s="192">
        <v>1080</v>
      </c>
      <c r="N19" s="192">
        <v>100</v>
      </c>
      <c r="O19" s="23">
        <v>13180</v>
      </c>
      <c r="P19" s="24"/>
      <c r="Q19" s="24"/>
      <c r="R19" s="24"/>
      <c r="S19" s="24"/>
      <c r="T19" s="25"/>
      <c r="U19" s="8"/>
    </row>
    <row r="20" spans="1:21" ht="34">
      <c r="A20" s="2" t="s">
        <v>969</v>
      </c>
      <c r="B20" s="3" t="s">
        <v>23</v>
      </c>
      <c r="C20" s="3" t="s">
        <v>696</v>
      </c>
      <c r="D20" s="4" t="s">
        <v>972</v>
      </c>
      <c r="E20" s="4" t="s">
        <v>971</v>
      </c>
      <c r="F20" s="19" t="s">
        <v>27</v>
      </c>
      <c r="G20" s="20" t="s">
        <v>33</v>
      </c>
      <c r="H20" s="20" t="s">
        <v>33</v>
      </c>
      <c r="I20" s="20">
        <v>7</v>
      </c>
      <c r="J20" s="192">
        <v>19800</v>
      </c>
      <c r="K20" s="2">
        <v>1</v>
      </c>
      <c r="L20" s="192">
        <v>19800</v>
      </c>
      <c r="M20" s="192">
        <v>1782</v>
      </c>
      <c r="N20" s="192">
        <v>100</v>
      </c>
      <c r="O20" s="23">
        <v>21682</v>
      </c>
      <c r="P20" s="24"/>
      <c r="Q20" s="24"/>
      <c r="R20" s="24"/>
      <c r="S20" s="24"/>
      <c r="T20" s="25"/>
      <c r="U20" s="8"/>
    </row>
    <row r="21" spans="1:21" ht="34">
      <c r="A21" s="2" t="s">
        <v>969</v>
      </c>
      <c r="B21" s="3" t="s">
        <v>23</v>
      </c>
      <c r="C21" s="3" t="s">
        <v>696</v>
      </c>
      <c r="D21" s="4" t="s">
        <v>977</v>
      </c>
      <c r="E21" s="4" t="s">
        <v>974</v>
      </c>
      <c r="F21" s="19" t="s">
        <v>27</v>
      </c>
      <c r="G21" s="20" t="s">
        <v>33</v>
      </c>
      <c r="H21" s="20" t="s">
        <v>33</v>
      </c>
      <c r="I21" s="20">
        <v>5</v>
      </c>
      <c r="J21" s="192">
        <v>10900</v>
      </c>
      <c r="K21" s="2">
        <v>1</v>
      </c>
      <c r="L21" s="192">
        <v>10900</v>
      </c>
      <c r="M21" s="192">
        <v>981</v>
      </c>
      <c r="N21" s="192">
        <v>100</v>
      </c>
      <c r="O21" s="23">
        <v>11981</v>
      </c>
      <c r="P21" s="24"/>
      <c r="Q21" s="24"/>
      <c r="R21" s="24"/>
      <c r="S21" s="24"/>
      <c r="T21" s="25"/>
      <c r="U21" s="8"/>
    </row>
    <row r="22" spans="1:21" ht="34">
      <c r="A22" s="2" t="s">
        <v>969</v>
      </c>
      <c r="B22" s="3" t="s">
        <v>23</v>
      </c>
      <c r="C22" s="3" t="s">
        <v>696</v>
      </c>
      <c r="D22" s="8" t="s">
        <v>980</v>
      </c>
      <c r="E22" s="4" t="s">
        <v>981</v>
      </c>
      <c r="F22" s="19" t="s">
        <v>27</v>
      </c>
      <c r="G22" s="20" t="s">
        <v>33</v>
      </c>
      <c r="H22" s="20" t="s">
        <v>33</v>
      </c>
      <c r="I22" s="2">
        <v>7</v>
      </c>
      <c r="J22" s="192">
        <v>4780</v>
      </c>
      <c r="K22" s="20">
        <v>1</v>
      </c>
      <c r="L22" s="192">
        <v>4780</v>
      </c>
      <c r="M22" s="192">
        <v>430</v>
      </c>
      <c r="N22" s="192">
        <v>100</v>
      </c>
      <c r="O22" s="23">
        <v>5310</v>
      </c>
      <c r="P22" s="27"/>
      <c r="Q22" s="27"/>
      <c r="R22" s="27"/>
      <c r="S22" s="27"/>
      <c r="T22" s="28"/>
      <c r="U22" s="8"/>
    </row>
    <row r="23" spans="1:21" ht="34">
      <c r="A23" s="2" t="s">
        <v>969</v>
      </c>
      <c r="B23" s="3" t="s">
        <v>23</v>
      </c>
      <c r="C23" s="3" t="s">
        <v>696</v>
      </c>
      <c r="D23" s="8" t="s">
        <v>982</v>
      </c>
      <c r="E23" s="4" t="s">
        <v>983</v>
      </c>
      <c r="F23" s="19" t="s">
        <v>27</v>
      </c>
      <c r="G23" s="20" t="s">
        <v>33</v>
      </c>
      <c r="H23" s="20" t="s">
        <v>33</v>
      </c>
      <c r="I23" s="2">
        <v>10</v>
      </c>
      <c r="J23" s="192">
        <v>170</v>
      </c>
      <c r="K23" s="20">
        <v>6</v>
      </c>
      <c r="L23" s="192">
        <v>1020</v>
      </c>
      <c r="M23" s="192">
        <v>92</v>
      </c>
      <c r="N23" s="192">
        <v>25</v>
      </c>
      <c r="O23" s="23">
        <v>1137</v>
      </c>
      <c r="P23" s="27"/>
      <c r="Q23" s="27"/>
      <c r="R23" s="27"/>
      <c r="S23" s="27"/>
      <c r="T23" s="28"/>
      <c r="U23" s="8"/>
    </row>
    <row r="24" spans="1:21" ht="17">
      <c r="A24" s="2" t="s">
        <v>969</v>
      </c>
      <c r="B24" s="3" t="s">
        <v>23</v>
      </c>
      <c r="C24" s="3" t="s">
        <v>696</v>
      </c>
      <c r="D24" s="8" t="s">
        <v>984</v>
      </c>
      <c r="E24" s="4" t="s">
        <v>983</v>
      </c>
      <c r="F24" s="19" t="s">
        <v>27</v>
      </c>
      <c r="G24" s="20" t="s">
        <v>33</v>
      </c>
      <c r="H24" s="20" t="s">
        <v>33</v>
      </c>
      <c r="I24" s="2">
        <v>10</v>
      </c>
      <c r="J24" s="192">
        <v>210</v>
      </c>
      <c r="K24" s="20">
        <v>10</v>
      </c>
      <c r="L24" s="192">
        <v>2100</v>
      </c>
      <c r="M24" s="192">
        <v>189</v>
      </c>
      <c r="N24" s="192">
        <v>25</v>
      </c>
      <c r="O24" s="23">
        <v>2314</v>
      </c>
      <c r="P24" s="27"/>
      <c r="Q24" s="27"/>
      <c r="R24" s="27"/>
      <c r="S24" s="27"/>
      <c r="T24" s="25"/>
      <c r="U24" s="8"/>
    </row>
    <row r="25" spans="1:21" ht="17">
      <c r="A25" s="2" t="s">
        <v>969</v>
      </c>
      <c r="B25" s="3" t="s">
        <v>23</v>
      </c>
      <c r="C25" s="3" t="s">
        <v>696</v>
      </c>
      <c r="D25" s="8" t="s">
        <v>985</v>
      </c>
      <c r="E25" s="4" t="s">
        <v>983</v>
      </c>
      <c r="F25" s="19" t="s">
        <v>27</v>
      </c>
      <c r="G25" s="20" t="s">
        <v>33</v>
      </c>
      <c r="H25" s="20" t="s">
        <v>33</v>
      </c>
      <c r="I25" s="2">
        <v>10</v>
      </c>
      <c r="J25" s="192">
        <v>40</v>
      </c>
      <c r="K25" s="20">
        <v>10</v>
      </c>
      <c r="L25" s="192">
        <v>400</v>
      </c>
      <c r="M25" s="192">
        <v>36</v>
      </c>
      <c r="N25" s="192">
        <v>10</v>
      </c>
      <c r="O25" s="23">
        <v>446</v>
      </c>
      <c r="P25" s="27"/>
      <c r="Q25" s="27"/>
      <c r="R25" s="27"/>
      <c r="S25" s="27"/>
      <c r="T25" s="25"/>
      <c r="U25" s="8"/>
    </row>
    <row r="26" spans="1:21" ht="34">
      <c r="A26" s="2" t="s">
        <v>969</v>
      </c>
      <c r="B26" s="3" t="s">
        <v>23</v>
      </c>
      <c r="C26" s="3" t="s">
        <v>696</v>
      </c>
      <c r="D26" s="8" t="s">
        <v>986</v>
      </c>
      <c r="E26" s="4" t="s">
        <v>987</v>
      </c>
      <c r="F26" s="19" t="s">
        <v>27</v>
      </c>
      <c r="G26" s="20" t="s">
        <v>33</v>
      </c>
      <c r="H26" s="20" t="s">
        <v>33</v>
      </c>
      <c r="I26" s="2">
        <v>4</v>
      </c>
      <c r="J26" s="192">
        <v>800</v>
      </c>
      <c r="K26" s="20">
        <v>5</v>
      </c>
      <c r="L26" s="192" t="s">
        <v>325</v>
      </c>
      <c r="M26" s="192">
        <v>360</v>
      </c>
      <c r="N26" s="192">
        <v>25</v>
      </c>
      <c r="O26" s="23">
        <v>4385</v>
      </c>
      <c r="P26" s="27"/>
      <c r="Q26" s="27"/>
      <c r="R26" s="27"/>
      <c r="S26" s="27"/>
      <c r="T26" s="25"/>
      <c r="U26" s="8"/>
    </row>
    <row r="27" spans="1:21" ht="17">
      <c r="A27" s="2" t="s">
        <v>988</v>
      </c>
      <c r="B27" s="3" t="s">
        <v>23</v>
      </c>
      <c r="C27" s="3" t="s">
        <v>696</v>
      </c>
      <c r="D27" s="8" t="s">
        <v>989</v>
      </c>
      <c r="E27" s="4" t="s">
        <v>983</v>
      </c>
      <c r="F27" s="19" t="s">
        <v>27</v>
      </c>
      <c r="G27" s="20" t="s">
        <v>33</v>
      </c>
      <c r="H27" s="20" t="s">
        <v>33</v>
      </c>
      <c r="I27" s="2">
        <v>7</v>
      </c>
      <c r="J27" s="192">
        <v>155</v>
      </c>
      <c r="K27" s="20">
        <v>5</v>
      </c>
      <c r="L27" s="192">
        <v>775</v>
      </c>
      <c r="M27" s="192">
        <v>70</v>
      </c>
      <c r="N27" s="192">
        <v>25</v>
      </c>
      <c r="O27" s="23">
        <v>870</v>
      </c>
      <c r="P27" s="27"/>
      <c r="Q27" s="27"/>
      <c r="R27" s="27"/>
      <c r="S27" s="27"/>
      <c r="T27" s="25"/>
      <c r="U27" s="8"/>
    </row>
    <row r="28" spans="1:21" ht="17">
      <c r="A28" s="2" t="s">
        <v>969</v>
      </c>
      <c r="B28" s="3" t="s">
        <v>23</v>
      </c>
      <c r="C28" s="3" t="s">
        <v>696</v>
      </c>
      <c r="D28" s="8" t="s">
        <v>990</v>
      </c>
      <c r="E28" s="4" t="s">
        <v>991</v>
      </c>
      <c r="F28" s="19" t="s">
        <v>27</v>
      </c>
      <c r="G28" s="20" t="s">
        <v>33</v>
      </c>
      <c r="H28" s="20" t="s">
        <v>33</v>
      </c>
      <c r="I28" s="2">
        <v>1</v>
      </c>
      <c r="J28" s="192">
        <v>60</v>
      </c>
      <c r="K28" s="20">
        <v>5</v>
      </c>
      <c r="L28" s="192">
        <v>300</v>
      </c>
      <c r="M28" s="192">
        <v>27</v>
      </c>
      <c r="N28" s="192">
        <v>10</v>
      </c>
      <c r="O28" s="23">
        <v>337</v>
      </c>
      <c r="P28" s="27"/>
      <c r="Q28" s="27"/>
      <c r="R28" s="27"/>
      <c r="S28" s="27"/>
      <c r="T28" s="25"/>
      <c r="U28" s="8"/>
    </row>
    <row r="29" spans="1:21" ht="34">
      <c r="A29" s="2" t="s">
        <v>969</v>
      </c>
      <c r="B29" s="3" t="s">
        <v>23</v>
      </c>
      <c r="C29" s="3" t="s">
        <v>696</v>
      </c>
      <c r="D29" s="8" t="s">
        <v>992</v>
      </c>
      <c r="E29" s="4" t="s">
        <v>993</v>
      </c>
      <c r="F29" s="19" t="s">
        <v>27</v>
      </c>
      <c r="G29" s="20" t="s">
        <v>33</v>
      </c>
      <c r="H29" s="20" t="s">
        <v>33</v>
      </c>
      <c r="I29" s="2">
        <v>5</v>
      </c>
      <c r="J29" s="192">
        <v>330</v>
      </c>
      <c r="K29" s="20">
        <v>3</v>
      </c>
      <c r="L29" s="192">
        <v>990</v>
      </c>
      <c r="M29" s="192">
        <v>90</v>
      </c>
      <c r="N29" s="192">
        <v>25</v>
      </c>
      <c r="O29" s="23">
        <v>1105</v>
      </c>
      <c r="P29" s="27"/>
      <c r="Q29" s="27"/>
      <c r="R29" s="27"/>
      <c r="S29" s="27"/>
      <c r="T29" s="25"/>
      <c r="U29" s="8"/>
    </row>
    <row r="30" spans="1:21" ht="34">
      <c r="A30" s="2" t="s">
        <v>969</v>
      </c>
      <c r="B30" s="3" t="s">
        <v>23</v>
      </c>
      <c r="C30" s="3" t="s">
        <v>696</v>
      </c>
      <c r="D30" s="8" t="s">
        <v>994</v>
      </c>
      <c r="E30" s="4" t="s">
        <v>995</v>
      </c>
      <c r="F30" s="19" t="s">
        <v>27</v>
      </c>
      <c r="G30" s="20" t="s">
        <v>33</v>
      </c>
      <c r="H30" s="20" t="s">
        <v>33</v>
      </c>
      <c r="I30" s="2">
        <v>7</v>
      </c>
      <c r="J30" s="192">
        <v>110</v>
      </c>
      <c r="K30" s="20">
        <v>5</v>
      </c>
      <c r="L30" s="192">
        <v>550</v>
      </c>
      <c r="M30" s="192">
        <v>50</v>
      </c>
      <c r="N30" s="192">
        <v>10</v>
      </c>
      <c r="O30" s="23">
        <v>610</v>
      </c>
      <c r="P30" s="27"/>
      <c r="Q30" s="27"/>
      <c r="R30" s="27"/>
      <c r="S30" s="27"/>
      <c r="T30" s="25"/>
      <c r="U30" s="8"/>
    </row>
    <row r="31" spans="1:21" ht="34">
      <c r="A31" s="2" t="s">
        <v>969</v>
      </c>
      <c r="B31" s="3" t="s">
        <v>23</v>
      </c>
      <c r="C31" s="3" t="s">
        <v>696</v>
      </c>
      <c r="D31" s="8" t="s">
        <v>996</v>
      </c>
      <c r="E31" s="4" t="s">
        <v>997</v>
      </c>
      <c r="F31" s="19" t="s">
        <v>27</v>
      </c>
      <c r="G31" s="20" t="s">
        <v>33</v>
      </c>
      <c r="H31" s="20" t="s">
        <v>33</v>
      </c>
      <c r="I31" s="2">
        <v>3</v>
      </c>
      <c r="J31" s="192">
        <v>330</v>
      </c>
      <c r="K31" s="20">
        <v>5</v>
      </c>
      <c r="L31" s="192">
        <v>1650</v>
      </c>
      <c r="M31" s="192">
        <v>149</v>
      </c>
      <c r="N31" s="192">
        <v>25</v>
      </c>
      <c r="O31" s="23">
        <v>1824</v>
      </c>
      <c r="P31" s="27"/>
      <c r="Q31" s="27"/>
      <c r="R31" s="27"/>
      <c r="S31" s="27"/>
      <c r="T31" s="25"/>
      <c r="U31" s="8"/>
    </row>
    <row r="32" spans="1:21" ht="17">
      <c r="A32" s="422" t="s">
        <v>969</v>
      </c>
      <c r="B32" s="424" t="s">
        <v>23</v>
      </c>
      <c r="C32" s="424" t="s">
        <v>696</v>
      </c>
      <c r="D32" s="76" t="s">
        <v>998</v>
      </c>
      <c r="E32" s="69" t="s">
        <v>999</v>
      </c>
      <c r="F32" s="425" t="s">
        <v>27</v>
      </c>
      <c r="G32" s="426" t="s">
        <v>33</v>
      </c>
      <c r="H32" s="426" t="s">
        <v>33</v>
      </c>
      <c r="I32" s="422">
        <v>5</v>
      </c>
      <c r="J32" s="606">
        <v>150</v>
      </c>
      <c r="K32" s="426">
        <v>3</v>
      </c>
      <c r="L32" s="606">
        <v>450</v>
      </c>
      <c r="M32" s="606">
        <v>40</v>
      </c>
      <c r="N32" s="606">
        <v>15</v>
      </c>
      <c r="O32" s="433">
        <v>505</v>
      </c>
      <c r="P32" s="436"/>
      <c r="Q32" s="436"/>
      <c r="R32" s="436"/>
      <c r="S32" s="436"/>
      <c r="T32" s="609"/>
      <c r="U32" s="76"/>
    </row>
    <row r="33" spans="1:21" ht="34">
      <c r="A33" s="422" t="s">
        <v>969</v>
      </c>
      <c r="B33" s="424" t="s">
        <v>23</v>
      </c>
      <c r="C33" s="424" t="s">
        <v>696</v>
      </c>
      <c r="D33" s="76" t="s">
        <v>1002</v>
      </c>
      <c r="E33" s="69" t="s">
        <v>1003</v>
      </c>
      <c r="F33" s="425" t="s">
        <v>27</v>
      </c>
      <c r="G33" s="426" t="s">
        <v>33</v>
      </c>
      <c r="H33" s="426" t="s">
        <v>33</v>
      </c>
      <c r="I33" s="422">
        <v>5</v>
      </c>
      <c r="J33" s="606">
        <v>2000</v>
      </c>
      <c r="K33" s="426">
        <v>10</v>
      </c>
      <c r="L33" s="606">
        <v>2000</v>
      </c>
      <c r="M33" s="606">
        <v>180</v>
      </c>
      <c r="N33" s="606">
        <v>20</v>
      </c>
      <c r="O33" s="433">
        <v>2200</v>
      </c>
      <c r="P33" s="436"/>
      <c r="Q33" s="436"/>
      <c r="R33" s="436"/>
      <c r="S33" s="436"/>
      <c r="T33" s="435"/>
      <c r="U33" s="76"/>
    </row>
    <row r="34" spans="1:21" ht="34">
      <c r="A34" s="196" t="s">
        <v>1020</v>
      </c>
      <c r="B34" s="196" t="s">
        <v>23</v>
      </c>
      <c r="C34" s="196"/>
      <c r="D34" s="197" t="s">
        <v>1021</v>
      </c>
      <c r="E34" s="197"/>
      <c r="F34" s="198"/>
      <c r="G34" s="199"/>
      <c r="H34" s="199" t="s">
        <v>1022</v>
      </c>
      <c r="I34" s="199"/>
      <c r="J34" s="200"/>
      <c r="K34" s="196">
        <v>1</v>
      </c>
      <c r="L34" s="200"/>
      <c r="M34" s="200"/>
      <c r="N34" s="200"/>
      <c r="O34" s="200"/>
      <c r="P34" s="201"/>
      <c r="Q34" s="201"/>
      <c r="R34" s="201"/>
      <c r="S34" s="201"/>
      <c r="T34" s="202"/>
      <c r="U34" s="203"/>
    </row>
    <row r="35" spans="1:21" ht="17">
      <c r="A35" s="196" t="s">
        <v>1023</v>
      </c>
      <c r="B35" s="196" t="s">
        <v>23</v>
      </c>
      <c r="C35" s="196"/>
      <c r="D35" s="197" t="s">
        <v>1024</v>
      </c>
      <c r="E35" s="197"/>
      <c r="F35" s="198"/>
      <c r="G35" s="199"/>
      <c r="H35" s="199" t="s">
        <v>1022</v>
      </c>
      <c r="I35" s="199"/>
      <c r="J35" s="200"/>
      <c r="K35" s="196">
        <v>1</v>
      </c>
      <c r="L35" s="200"/>
      <c r="M35" s="200"/>
      <c r="N35" s="200"/>
      <c r="O35" s="200"/>
      <c r="P35" s="201"/>
      <c r="Q35" s="201"/>
      <c r="R35" s="201"/>
      <c r="S35" s="201"/>
      <c r="T35" s="202"/>
      <c r="U35" s="203"/>
    </row>
    <row r="36" spans="1:21" ht="17">
      <c r="A36" s="196" t="s">
        <v>1023</v>
      </c>
      <c r="B36" s="196" t="s">
        <v>23</v>
      </c>
      <c r="C36" s="196"/>
      <c r="D36" s="197" t="s">
        <v>1025</v>
      </c>
      <c r="E36" s="197"/>
      <c r="F36" s="198"/>
      <c r="G36" s="199"/>
      <c r="H36" s="199" t="s">
        <v>1022</v>
      </c>
      <c r="I36" s="199"/>
      <c r="J36" s="200"/>
      <c r="K36" s="196">
        <v>1</v>
      </c>
      <c r="L36" s="200"/>
      <c r="M36" s="200"/>
      <c r="N36" s="200"/>
      <c r="O36" s="200"/>
      <c r="P36" s="201"/>
      <c r="Q36" s="201"/>
      <c r="R36" s="201"/>
      <c r="S36" s="201"/>
      <c r="T36" s="202"/>
      <c r="U36" s="203"/>
    </row>
    <row r="37" spans="1:21" ht="17">
      <c r="A37" s="599" t="s">
        <v>1023</v>
      </c>
      <c r="B37" s="599" t="s">
        <v>23</v>
      </c>
      <c r="C37" s="599"/>
      <c r="D37" s="600" t="s">
        <v>1026</v>
      </c>
      <c r="E37" s="600"/>
      <c r="F37" s="603"/>
      <c r="G37" s="604"/>
      <c r="H37" s="604" t="s">
        <v>1022</v>
      </c>
      <c r="I37" s="604"/>
      <c r="J37" s="605"/>
      <c r="K37" s="599">
        <v>1</v>
      </c>
      <c r="L37" s="605"/>
      <c r="M37" s="605"/>
      <c r="N37" s="605"/>
      <c r="O37" s="605"/>
      <c r="P37" s="607"/>
      <c r="Q37" s="607"/>
      <c r="R37" s="607"/>
      <c r="S37" s="607"/>
      <c r="T37" s="608"/>
      <c r="U37" s="610"/>
    </row>
    <row r="38" spans="1:21" ht="35" thickBot="1">
      <c r="A38" s="599" t="s">
        <v>1023</v>
      </c>
      <c r="B38" s="599" t="s">
        <v>23</v>
      </c>
      <c r="C38" s="599"/>
      <c r="D38" s="600" t="s">
        <v>1027</v>
      </c>
      <c r="E38" s="600"/>
      <c r="F38" s="603"/>
      <c r="G38" s="604"/>
      <c r="H38" s="604" t="s">
        <v>1022</v>
      </c>
      <c r="I38" s="604"/>
      <c r="J38" s="605"/>
      <c r="K38" s="599">
        <v>1</v>
      </c>
      <c r="L38" s="605"/>
      <c r="M38" s="605"/>
      <c r="N38" s="605"/>
      <c r="O38" s="605"/>
      <c r="P38" s="607"/>
      <c r="Q38" s="607"/>
      <c r="R38" s="607"/>
      <c r="S38" s="607"/>
      <c r="T38" s="608"/>
      <c r="U38" s="610"/>
    </row>
    <row r="39" spans="1:21" ht="102">
      <c r="A39" s="204" t="s">
        <v>1028</v>
      </c>
      <c r="B39" s="3"/>
      <c r="C39" s="570" t="s">
        <v>24</v>
      </c>
      <c r="D39" s="602" t="s">
        <v>1029</v>
      </c>
      <c r="E39" s="4" t="s">
        <v>1030</v>
      </c>
      <c r="F39" s="19"/>
      <c r="G39" s="20" t="s">
        <v>28</v>
      </c>
      <c r="H39" s="20"/>
      <c r="I39" s="20"/>
      <c r="J39" s="192" t="s">
        <v>1031</v>
      </c>
      <c r="K39" s="2" t="s">
        <v>1032</v>
      </c>
      <c r="L39" s="192" t="s">
        <v>1031</v>
      </c>
      <c r="M39" s="192"/>
      <c r="N39" s="192"/>
      <c r="O39" s="23"/>
      <c r="P39" s="24"/>
      <c r="Q39" s="24"/>
      <c r="R39" s="24"/>
      <c r="S39" s="24"/>
      <c r="T39" s="25"/>
      <c r="U39" s="8"/>
    </row>
    <row r="40" spans="1:21" ht="34">
      <c r="A40" s="2" t="s">
        <v>1028</v>
      </c>
      <c r="B40" s="3"/>
      <c r="C40" s="3" t="s">
        <v>24</v>
      </c>
      <c r="D40" s="4" t="s">
        <v>1033</v>
      </c>
      <c r="E40" s="4" t="s">
        <v>1034</v>
      </c>
      <c r="F40" s="19"/>
      <c r="G40" s="20" t="s">
        <v>28</v>
      </c>
      <c r="H40" s="20"/>
      <c r="I40" s="20"/>
      <c r="J40" s="192">
        <v>80</v>
      </c>
      <c r="K40" s="2">
        <v>9</v>
      </c>
      <c r="L40" s="192">
        <v>720</v>
      </c>
      <c r="M40" s="192">
        <v>64.8</v>
      </c>
      <c r="N40" s="192" t="s">
        <v>1031</v>
      </c>
      <c r="O40" s="192"/>
      <c r="P40" s="24"/>
      <c r="Q40" s="24"/>
      <c r="R40" s="24"/>
      <c r="S40" s="24"/>
      <c r="T40" s="25"/>
      <c r="U40" s="8"/>
    </row>
    <row r="41" spans="1:21" ht="17" thickBot="1">
      <c r="A41" s="2"/>
      <c r="B41" s="3"/>
      <c r="C41" s="3"/>
      <c r="D41" s="8"/>
      <c r="E41" s="4"/>
      <c r="F41" s="19"/>
      <c r="G41" s="20"/>
      <c r="H41" s="20"/>
      <c r="I41" s="2"/>
      <c r="J41" s="192"/>
      <c r="K41" s="20"/>
      <c r="L41" s="192"/>
      <c r="M41" s="192"/>
      <c r="N41" s="192"/>
      <c r="O41" s="23"/>
      <c r="P41" s="27"/>
      <c r="Q41" s="27"/>
      <c r="R41" s="27"/>
      <c r="S41" s="27"/>
      <c r="T41" s="28"/>
      <c r="U41" s="8"/>
    </row>
    <row r="42" spans="1:21" ht="17" thickBot="1">
      <c r="A42" s="821" t="s">
        <v>1420</v>
      </c>
      <c r="B42" s="822"/>
      <c r="C42" s="822"/>
      <c r="D42" s="822"/>
      <c r="E42" s="822"/>
      <c r="F42" s="822"/>
      <c r="G42" s="822"/>
      <c r="H42" s="822"/>
      <c r="I42" s="822"/>
      <c r="J42" s="822"/>
      <c r="K42" s="822"/>
      <c r="L42" s="822"/>
      <c r="M42" s="822"/>
      <c r="N42" s="823"/>
      <c r="O42" s="43">
        <f>SUM(O14:O41)</f>
        <v>99504.7</v>
      </c>
      <c r="P42" s="44"/>
      <c r="Q42" s="45"/>
      <c r="R42" s="45"/>
      <c r="S42" s="45"/>
      <c r="T42" s="15"/>
      <c r="U42" s="46"/>
    </row>
    <row r="43" spans="1:21">
      <c r="N43" s="1" t="s">
        <v>1419</v>
      </c>
      <c r="O43" s="1">
        <v>180008</v>
      </c>
    </row>
  </sheetData>
  <sortState ref="A10:U40">
    <sortCondition ref="B10:B40"/>
  </sortState>
  <mergeCells count="2">
    <mergeCell ref="A1:U1"/>
    <mergeCell ref="A42:N42"/>
  </mergeCells>
  <dataValidations count="1">
    <dataValidation allowBlank="1" showInputMessage="1" showErrorMessage="1" promptTitle="Enter Justification" sqref="E10 E3 E37 E39" xr:uid="{0F3088CA-88CA-CD4D-AB9B-8E973BB4EBD5}"/>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E0EA1-C66A-3447-9357-F4265344020B}">
  <sheetPr>
    <outlinePr summaryBelow="0" summaryRight="0"/>
  </sheetPr>
  <dimension ref="A1:J54"/>
  <sheetViews>
    <sheetView showGridLines="0" workbookViewId="0">
      <selection activeCell="L11" sqref="L11"/>
    </sheetView>
  </sheetViews>
  <sheetFormatPr baseColWidth="10" defaultColWidth="14.5" defaultRowHeight="15.75" customHeight="1"/>
  <cols>
    <col min="1" max="2" width="14.5" style="618"/>
    <col min="3" max="3" width="16.33203125" style="618" bestFit="1" customWidth="1"/>
    <col min="4" max="4" width="14.6640625" style="618" bestFit="1" customWidth="1"/>
    <col min="5" max="6" width="16.33203125" style="618" bestFit="1" customWidth="1"/>
    <col min="7" max="7" width="14.6640625" style="618" bestFit="1" customWidth="1"/>
    <col min="8" max="8" width="16.33203125" style="618" bestFit="1" customWidth="1"/>
    <col min="9" max="10" width="14.6640625" style="618" bestFit="1" customWidth="1"/>
    <col min="11" max="16384" width="14.5" style="618"/>
  </cols>
  <sheetData>
    <row r="1" spans="1:10" ht="27.75" customHeight="1">
      <c r="A1" s="617" t="s">
        <v>1389</v>
      </c>
    </row>
    <row r="2" spans="1:10" ht="19">
      <c r="A2" s="619"/>
      <c r="B2" s="620"/>
      <c r="C2" s="780" t="s">
        <v>1390</v>
      </c>
      <c r="D2" s="781"/>
      <c r="E2" s="781"/>
      <c r="F2" s="782" t="s">
        <v>1391</v>
      </c>
      <c r="G2" s="782"/>
      <c r="H2" s="782"/>
      <c r="I2" s="621"/>
      <c r="J2" s="621"/>
    </row>
    <row r="3" spans="1:10" ht="80">
      <c r="A3" s="622" t="s">
        <v>1392</v>
      </c>
      <c r="B3" s="623" t="s">
        <v>1393</v>
      </c>
      <c r="C3" s="624" t="s">
        <v>1394</v>
      </c>
      <c r="D3" s="625" t="s">
        <v>1395</v>
      </c>
      <c r="E3" s="626" t="s">
        <v>1396</v>
      </c>
      <c r="F3" s="627" t="s">
        <v>1394</v>
      </c>
      <c r="G3" s="628" t="s">
        <v>1395</v>
      </c>
      <c r="H3" s="628" t="s">
        <v>1396</v>
      </c>
      <c r="I3" s="629" t="s">
        <v>1397</v>
      </c>
      <c r="J3" s="629" t="s">
        <v>465</v>
      </c>
    </row>
    <row r="4" spans="1:10" ht="19">
      <c r="A4" s="630" t="s">
        <v>1398</v>
      </c>
      <c r="B4" s="631" t="s">
        <v>1399</v>
      </c>
      <c r="C4" s="632">
        <v>1019763</v>
      </c>
      <c r="D4" s="632" t="s">
        <v>556</v>
      </c>
      <c r="E4" s="633">
        <v>1019763</v>
      </c>
      <c r="F4" s="634">
        <v>509881</v>
      </c>
      <c r="G4" s="634" t="s">
        <v>556</v>
      </c>
      <c r="H4" s="635">
        <v>509881</v>
      </c>
      <c r="I4" s="621"/>
      <c r="J4" s="621"/>
    </row>
    <row r="5" spans="1:10" ht="19">
      <c r="A5" s="630" t="s">
        <v>1400</v>
      </c>
      <c r="B5" s="631" t="s">
        <v>1401</v>
      </c>
      <c r="C5" s="632">
        <v>1109356</v>
      </c>
      <c r="D5" s="632">
        <v>320066</v>
      </c>
      <c r="E5" s="633">
        <v>1429422</v>
      </c>
      <c r="F5" s="634">
        <v>554678</v>
      </c>
      <c r="G5" s="634">
        <v>160033</v>
      </c>
      <c r="H5" s="635">
        <v>714711</v>
      </c>
      <c r="I5" s="621"/>
      <c r="J5" s="621"/>
    </row>
    <row r="6" spans="1:10" ht="19">
      <c r="A6" s="630" t="s">
        <v>1402</v>
      </c>
      <c r="B6" s="631" t="s">
        <v>1403</v>
      </c>
      <c r="C6" s="632">
        <v>1086679</v>
      </c>
      <c r="D6" s="632">
        <v>383281</v>
      </c>
      <c r="E6" s="633">
        <v>1469960</v>
      </c>
      <c r="F6" s="634">
        <v>543340</v>
      </c>
      <c r="G6" s="634">
        <v>191640</v>
      </c>
      <c r="H6" s="635">
        <v>734980</v>
      </c>
      <c r="I6" s="636">
        <f>153025+405514</f>
        <v>558539</v>
      </c>
      <c r="J6" s="637">
        <f>H6-I6</f>
        <v>176441</v>
      </c>
    </row>
    <row r="7" spans="1:10" ht="19">
      <c r="A7" s="630" t="s">
        <v>1404</v>
      </c>
      <c r="B7" s="631" t="s">
        <v>1405</v>
      </c>
      <c r="C7" s="632">
        <v>1030107</v>
      </c>
      <c r="D7" s="632">
        <v>353902</v>
      </c>
      <c r="E7" s="633">
        <v>1384009</v>
      </c>
      <c r="F7" s="638">
        <v>515054</v>
      </c>
      <c r="G7" s="638">
        <v>155696</v>
      </c>
      <c r="H7" s="635">
        <v>670750</v>
      </c>
      <c r="I7" s="621"/>
      <c r="J7" s="621"/>
    </row>
    <row r="8" spans="1:10" ht="19"/>
    <row r="9" spans="1:10" ht="27.75" customHeight="1">
      <c r="A9" s="617" t="s">
        <v>1406</v>
      </c>
    </row>
    <row r="10" spans="1:10" ht="19">
      <c r="A10" s="639"/>
      <c r="B10" s="640"/>
      <c r="C10" s="780" t="s">
        <v>1390</v>
      </c>
      <c r="D10" s="781"/>
      <c r="E10" s="783"/>
      <c r="F10" s="782" t="s">
        <v>1391</v>
      </c>
      <c r="G10" s="782"/>
      <c r="H10" s="784"/>
      <c r="I10" s="621"/>
      <c r="J10" s="621"/>
    </row>
    <row r="11" spans="1:10" ht="80">
      <c r="A11" s="622" t="s">
        <v>1407</v>
      </c>
      <c r="B11" s="623" t="s">
        <v>1393</v>
      </c>
      <c r="C11" s="641" t="s">
        <v>1408</v>
      </c>
      <c r="D11" s="642" t="s">
        <v>1409</v>
      </c>
      <c r="E11" s="642" t="s">
        <v>1396</v>
      </c>
      <c r="F11" s="643" t="s">
        <v>1408</v>
      </c>
      <c r="G11" s="644" t="s">
        <v>1409</v>
      </c>
      <c r="H11" s="645" t="s">
        <v>1396</v>
      </c>
      <c r="I11" s="629" t="s">
        <v>1397</v>
      </c>
      <c r="J11" s="629" t="s">
        <v>465</v>
      </c>
    </row>
    <row r="12" spans="1:10" ht="19">
      <c r="A12" s="630" t="s">
        <v>1398</v>
      </c>
      <c r="B12" s="631" t="s">
        <v>1399</v>
      </c>
      <c r="C12" s="646">
        <v>1799581</v>
      </c>
      <c r="D12" s="646" t="s">
        <v>556</v>
      </c>
      <c r="E12" s="646">
        <v>1799581</v>
      </c>
      <c r="F12" s="647">
        <v>899791</v>
      </c>
      <c r="G12" s="648" t="s">
        <v>556</v>
      </c>
      <c r="H12" s="649">
        <v>899791</v>
      </c>
      <c r="I12" s="621"/>
      <c r="J12" s="621"/>
    </row>
    <row r="13" spans="1:10" ht="19">
      <c r="A13" s="630" t="s">
        <v>1400</v>
      </c>
      <c r="B13" s="631" t="s">
        <v>1401</v>
      </c>
      <c r="C13" s="646">
        <v>2017011</v>
      </c>
      <c r="D13" s="646">
        <v>581938</v>
      </c>
      <c r="E13" s="646">
        <v>2598949</v>
      </c>
      <c r="F13" s="647">
        <v>1008506</v>
      </c>
      <c r="G13" s="647">
        <v>290969</v>
      </c>
      <c r="H13" s="649">
        <v>1299475</v>
      </c>
      <c r="I13" s="621"/>
      <c r="J13" s="621"/>
    </row>
    <row r="14" spans="1:10" ht="19">
      <c r="A14" s="630" t="s">
        <v>1402</v>
      </c>
      <c r="B14" s="631" t="s">
        <v>1403</v>
      </c>
      <c r="C14" s="646">
        <v>1975780</v>
      </c>
      <c r="D14" s="646">
        <v>696874</v>
      </c>
      <c r="E14" s="646">
        <v>2672654</v>
      </c>
      <c r="F14" s="647">
        <v>987890</v>
      </c>
      <c r="G14" s="647">
        <v>348437</v>
      </c>
      <c r="H14" s="649">
        <v>1336327</v>
      </c>
      <c r="I14" s="636">
        <f>201382+443202</f>
        <v>644584</v>
      </c>
      <c r="J14" s="637">
        <f>H14-I14</f>
        <v>691743</v>
      </c>
    </row>
    <row r="15" spans="1:10" ht="19">
      <c r="A15" s="630" t="s">
        <v>1404</v>
      </c>
      <c r="B15" s="631" t="s">
        <v>1405</v>
      </c>
      <c r="C15" s="646">
        <v>1872921</v>
      </c>
      <c r="D15" s="646">
        <v>643458</v>
      </c>
      <c r="E15" s="646">
        <v>2516379</v>
      </c>
      <c r="F15" s="647">
        <v>936461</v>
      </c>
      <c r="G15" s="647">
        <v>283083</v>
      </c>
      <c r="H15" s="649">
        <v>1219544</v>
      </c>
      <c r="I15" s="621"/>
      <c r="J15" s="621"/>
    </row>
    <row r="16" spans="1:10" ht="19"/>
    <row r="17" spans="1:10" ht="19"/>
    <row r="18" spans="1:10" ht="19">
      <c r="C18" s="617" t="s">
        <v>1410</v>
      </c>
    </row>
    <row r="19" spans="1:10" ht="19">
      <c r="A19" s="650"/>
      <c r="B19" s="651"/>
      <c r="C19" s="652"/>
      <c r="D19" s="651"/>
      <c r="E19" s="651"/>
      <c r="F19" s="651"/>
      <c r="G19" s="651"/>
      <c r="H19" s="629" t="s">
        <v>1411</v>
      </c>
      <c r="I19" s="629" t="s">
        <v>1397</v>
      </c>
      <c r="J19" s="629" t="s">
        <v>465</v>
      </c>
    </row>
    <row r="20" spans="1:10" ht="19">
      <c r="A20" s="653" t="s">
        <v>1404</v>
      </c>
      <c r="B20" s="654" t="s">
        <v>1412</v>
      </c>
      <c r="C20" s="651"/>
      <c r="D20" s="651"/>
      <c r="E20" s="651"/>
      <c r="F20" s="651"/>
      <c r="G20" s="655"/>
      <c r="H20" s="656">
        <v>407504</v>
      </c>
      <c r="I20" s="636">
        <f>135465+115238</f>
        <v>250703</v>
      </c>
      <c r="J20" s="637">
        <f>H20-I20</f>
        <v>156801</v>
      </c>
    </row>
    <row r="21" spans="1:10" ht="19"/>
    <row r="22" spans="1:10" ht="19"/>
    <row r="23" spans="1:10" ht="19"/>
    <row r="24" spans="1:10" ht="19" hidden="1"/>
    <row r="25" spans="1:10" ht="19" hidden="1"/>
    <row r="26" spans="1:10" ht="19"/>
    <row r="27" spans="1:10" ht="19"/>
    <row r="28" spans="1:10" ht="19"/>
    <row r="29" spans="1:10" ht="19"/>
    <row r="30" spans="1:10" ht="19"/>
    <row r="31" spans="1:10" ht="19"/>
    <row r="32" spans="1:10" ht="19"/>
    <row r="33" ht="19"/>
    <row r="34" ht="19" hidden="1"/>
    <row r="35" ht="19" hidden="1"/>
    <row r="36" ht="19"/>
    <row r="37" ht="19"/>
    <row r="38" ht="19"/>
    <row r="39" ht="19"/>
    <row r="40" ht="19"/>
    <row r="41" ht="19"/>
    <row r="42" ht="19"/>
    <row r="43" ht="19" hidden="1"/>
    <row r="44" ht="19" hidden="1"/>
    <row r="45" ht="19"/>
    <row r="46" ht="19"/>
    <row r="47" ht="19"/>
    <row r="48" ht="19"/>
    <row r="49" ht="19"/>
    <row r="50" ht="19"/>
    <row r="51" ht="19"/>
    <row r="52" ht="19" hidden="1"/>
    <row r="53" ht="19" hidden="1"/>
    <row r="54" ht="19"/>
  </sheetData>
  <mergeCells count="4">
    <mergeCell ref="C2:E2"/>
    <mergeCell ref="F2:H2"/>
    <mergeCell ref="C10:E10"/>
    <mergeCell ref="F10:H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48D59-BCC4-DC4C-A170-B751F000DA63}">
  <dimension ref="A1:O37"/>
  <sheetViews>
    <sheetView showRowColHeaders="0" view="pageLayout" zoomScaleNormal="100" workbookViewId="0">
      <selection activeCell="L33" sqref="L33"/>
    </sheetView>
  </sheetViews>
  <sheetFormatPr baseColWidth="10" defaultColWidth="11.5" defaultRowHeight="13"/>
  <cols>
    <col min="1" max="1" width="12.5" style="731" customWidth="1"/>
    <col min="2" max="2" width="23.6640625" style="731" customWidth="1"/>
    <col min="3" max="3" width="1.33203125" style="732" customWidth="1"/>
    <col min="4" max="8" width="13.83203125" style="731" customWidth="1"/>
    <col min="9" max="9" width="14.5" style="731" customWidth="1"/>
    <col min="10" max="13" width="13.83203125" style="731" customWidth="1"/>
    <col min="14" max="14" width="15.6640625" style="731" customWidth="1"/>
    <col min="15" max="15" width="11.83203125" style="731" customWidth="1"/>
    <col min="16" max="16384" width="11.5" style="731"/>
  </cols>
  <sheetData>
    <row r="1" spans="1:15" s="681" customFormat="1" ht="20.25" customHeight="1">
      <c r="A1" s="674"/>
      <c r="B1" s="675" t="s">
        <v>1421</v>
      </c>
      <c r="C1" s="676"/>
      <c r="D1" s="677" t="s">
        <v>1422</v>
      </c>
      <c r="E1" s="678" t="s">
        <v>1423</v>
      </c>
      <c r="F1" s="678" t="s">
        <v>1424</v>
      </c>
      <c r="G1" s="678" t="s">
        <v>1425</v>
      </c>
      <c r="H1" s="678" t="s">
        <v>1426</v>
      </c>
      <c r="I1" s="678" t="s">
        <v>1427</v>
      </c>
      <c r="J1" s="678" t="s">
        <v>1428</v>
      </c>
      <c r="K1" s="678" t="s">
        <v>1429</v>
      </c>
      <c r="L1" s="679" t="s">
        <v>1430</v>
      </c>
      <c r="M1" s="680" t="s">
        <v>1431</v>
      </c>
      <c r="N1" s="679" t="s">
        <v>504</v>
      </c>
    </row>
    <row r="2" spans="1:15" s="681" customFormat="1" ht="20.25" customHeight="1">
      <c r="A2" s="682"/>
      <c r="B2" s="683" t="s">
        <v>1432</v>
      </c>
      <c r="C2" s="684"/>
      <c r="D2" s="685"/>
      <c r="E2" s="686"/>
      <c r="F2" s="686"/>
      <c r="G2" s="686"/>
      <c r="H2" s="686"/>
      <c r="I2" s="686"/>
      <c r="J2" s="686"/>
      <c r="K2" s="686"/>
      <c r="L2" s="687"/>
      <c r="M2" s="688"/>
      <c r="N2" s="687"/>
    </row>
    <row r="3" spans="1:15" s="681" customFormat="1" ht="20.25" customHeight="1">
      <c r="A3" s="682"/>
      <c r="B3" s="689" t="s">
        <v>1433</v>
      </c>
      <c r="C3" s="684"/>
      <c r="D3" s="690"/>
      <c r="E3" s="690"/>
      <c r="F3" s="690"/>
      <c r="G3" s="690"/>
      <c r="H3" s="690"/>
      <c r="I3" s="690"/>
      <c r="J3" s="690"/>
      <c r="K3" s="690"/>
      <c r="L3" s="690"/>
      <c r="M3" s="690"/>
      <c r="N3" s="690"/>
    </row>
    <row r="4" spans="1:15" s="681" customFormat="1" ht="20.25" customHeight="1">
      <c r="A4" s="682"/>
      <c r="B4" s="689" t="s">
        <v>1434</v>
      </c>
      <c r="C4" s="684"/>
      <c r="D4" s="690">
        <v>237044</v>
      </c>
      <c r="E4" s="691">
        <v>237045</v>
      </c>
      <c r="F4" s="691">
        <v>237046</v>
      </c>
      <c r="G4" s="691">
        <v>237078</v>
      </c>
      <c r="H4" s="691">
        <v>237049</v>
      </c>
      <c r="I4" s="691">
        <v>237050</v>
      </c>
      <c r="J4" s="691">
        <v>237071</v>
      </c>
      <c r="K4" s="691">
        <v>237051</v>
      </c>
      <c r="L4" s="692">
        <v>237052</v>
      </c>
      <c r="M4" s="693">
        <v>237053</v>
      </c>
      <c r="N4" s="694">
        <v>237054</v>
      </c>
    </row>
    <row r="5" spans="1:15" s="681" customFormat="1" ht="20.25" customHeight="1">
      <c r="A5" s="682"/>
      <c r="B5" s="689" t="s">
        <v>1435</v>
      </c>
      <c r="C5" s="684"/>
      <c r="D5" s="695" t="s">
        <v>1436</v>
      </c>
      <c r="E5" s="696" t="s">
        <v>1437</v>
      </c>
      <c r="F5" s="696" t="s">
        <v>1438</v>
      </c>
      <c r="G5" s="696" t="s">
        <v>1439</v>
      </c>
      <c r="H5" s="696" t="s">
        <v>1440</v>
      </c>
      <c r="I5" s="696" t="s">
        <v>1441</v>
      </c>
      <c r="J5" s="696" t="s">
        <v>1442</v>
      </c>
      <c r="K5" s="696" t="s">
        <v>1443</v>
      </c>
      <c r="L5" s="697" t="s">
        <v>1444</v>
      </c>
      <c r="M5" s="698" t="s">
        <v>1445</v>
      </c>
      <c r="N5" s="699" t="s">
        <v>1446</v>
      </c>
    </row>
    <row r="6" spans="1:15" s="708" customFormat="1" ht="20.25" customHeight="1">
      <c r="A6" s="700" t="s">
        <v>1447</v>
      </c>
      <c r="B6" s="701" t="s">
        <v>1448</v>
      </c>
      <c r="C6" s="684"/>
      <c r="D6" s="702"/>
      <c r="E6" s="703"/>
      <c r="F6" s="704"/>
      <c r="G6" s="704"/>
      <c r="H6" s="704"/>
      <c r="I6" s="704"/>
      <c r="J6" s="705"/>
      <c r="K6" s="704"/>
      <c r="L6" s="706"/>
      <c r="M6" s="707"/>
      <c r="N6" s="706"/>
    </row>
    <row r="7" spans="1:15" s="716" customFormat="1" ht="7" customHeight="1">
      <c r="A7" s="709"/>
      <c r="B7" s="710"/>
      <c r="C7" s="711"/>
      <c r="D7" s="712"/>
      <c r="E7" s="713"/>
      <c r="F7" s="713"/>
      <c r="G7" s="713"/>
      <c r="H7" s="713"/>
      <c r="I7" s="713"/>
      <c r="J7" s="713"/>
      <c r="K7" s="713"/>
      <c r="L7" s="714"/>
      <c r="M7" s="715"/>
      <c r="N7" s="714"/>
    </row>
    <row r="8" spans="1:15" s="708" customFormat="1" ht="20.25" customHeight="1">
      <c r="A8" s="682">
        <v>1000</v>
      </c>
      <c r="B8" s="717" t="s">
        <v>1449</v>
      </c>
      <c r="C8" s="684"/>
      <c r="D8" s="718"/>
      <c r="E8" s="719"/>
      <c r="F8" s="720"/>
      <c r="G8" s="720"/>
      <c r="H8" s="719">
        <v>8000</v>
      </c>
      <c r="I8" s="720"/>
      <c r="J8" s="720"/>
      <c r="K8" s="720"/>
      <c r="L8" s="721"/>
      <c r="M8" s="722"/>
      <c r="N8" s="723">
        <v>19375</v>
      </c>
    </row>
    <row r="9" spans="1:15" s="708" customFormat="1" ht="20.25" customHeight="1">
      <c r="A9" s="682">
        <v>2000</v>
      </c>
      <c r="B9" s="717" t="s">
        <v>1450</v>
      </c>
      <c r="C9" s="684"/>
      <c r="D9" s="718"/>
      <c r="E9" s="719">
        <v>10000</v>
      </c>
      <c r="F9" s="720">
        <v>5000</v>
      </c>
      <c r="G9" s="720">
        <v>7000</v>
      </c>
      <c r="H9" s="719">
        <v>29160</v>
      </c>
      <c r="I9" s="720">
        <v>8000</v>
      </c>
      <c r="J9" s="720">
        <v>7000</v>
      </c>
      <c r="K9" s="720">
        <v>8000</v>
      </c>
      <c r="L9" s="721">
        <v>2500</v>
      </c>
      <c r="M9" s="722">
        <v>6500</v>
      </c>
      <c r="N9" s="723">
        <v>14040</v>
      </c>
    </row>
    <row r="10" spans="1:15" s="708" customFormat="1" ht="20.25" customHeight="1">
      <c r="A10" s="682">
        <v>3000</v>
      </c>
      <c r="B10" s="717" t="s">
        <v>1451</v>
      </c>
      <c r="C10" s="684"/>
      <c r="D10" s="718"/>
      <c r="E10" s="719">
        <v>500</v>
      </c>
      <c r="F10" s="720">
        <v>500</v>
      </c>
      <c r="G10" s="720">
        <v>220</v>
      </c>
      <c r="H10" s="719">
        <v>2090</v>
      </c>
      <c r="I10" s="720">
        <v>400</v>
      </c>
      <c r="J10" s="720">
        <v>700</v>
      </c>
      <c r="K10" s="720">
        <v>800</v>
      </c>
      <c r="L10" s="721">
        <v>250</v>
      </c>
      <c r="M10" s="722">
        <v>500</v>
      </c>
      <c r="N10" s="723">
        <v>2077</v>
      </c>
      <c r="O10" s="724"/>
    </row>
    <row r="11" spans="1:15" s="708" customFormat="1" ht="20.25" customHeight="1">
      <c r="A11" s="682">
        <v>4000</v>
      </c>
      <c r="B11" s="717" t="s">
        <v>1452</v>
      </c>
      <c r="C11" s="684"/>
      <c r="D11" s="718">
        <v>11000</v>
      </c>
      <c r="E11" s="719">
        <v>800</v>
      </c>
      <c r="F11" s="720">
        <v>654</v>
      </c>
      <c r="G11" s="720">
        <v>400</v>
      </c>
      <c r="H11" s="719">
        <v>13600</v>
      </c>
      <c r="I11" s="720">
        <v>4000</v>
      </c>
      <c r="J11" s="720"/>
      <c r="K11" s="720"/>
      <c r="L11" s="721">
        <v>1000</v>
      </c>
      <c r="M11" s="722"/>
      <c r="N11" s="723">
        <v>2000</v>
      </c>
      <c r="O11" s="724"/>
    </row>
    <row r="12" spans="1:15" s="708" customFormat="1" ht="20.25" customHeight="1">
      <c r="A12" s="682">
        <v>5000</v>
      </c>
      <c r="B12" s="717" t="s">
        <v>1453</v>
      </c>
      <c r="C12" s="684"/>
      <c r="D12" s="718">
        <v>4000</v>
      </c>
      <c r="E12" s="719">
        <v>12500</v>
      </c>
      <c r="F12" s="720">
        <v>6000</v>
      </c>
      <c r="G12" s="720">
        <v>2000</v>
      </c>
      <c r="H12" s="719">
        <v>3000</v>
      </c>
      <c r="I12" s="720">
        <v>8000</v>
      </c>
      <c r="J12" s="720">
        <v>3500</v>
      </c>
      <c r="K12" s="720">
        <v>5500</v>
      </c>
      <c r="L12" s="721">
        <v>1250</v>
      </c>
      <c r="M12" s="722">
        <v>2000</v>
      </c>
      <c r="N12" s="723">
        <v>2000</v>
      </c>
      <c r="O12" s="724"/>
    </row>
    <row r="13" spans="1:15" s="708" customFormat="1" ht="20.25" customHeight="1">
      <c r="A13" s="725">
        <v>6000</v>
      </c>
      <c r="B13" s="726" t="s">
        <v>1454</v>
      </c>
      <c r="C13" s="684"/>
      <c r="D13" s="718">
        <v>13500</v>
      </c>
      <c r="E13" s="719"/>
      <c r="F13" s="720">
        <v>59025</v>
      </c>
      <c r="G13" s="720">
        <v>27000</v>
      </c>
      <c r="H13" s="719"/>
      <c r="I13" s="720"/>
      <c r="J13" s="720">
        <v>28239</v>
      </c>
      <c r="K13" s="720">
        <v>21683</v>
      </c>
      <c r="L13" s="721">
        <v>5000</v>
      </c>
      <c r="M13" s="722">
        <v>5500</v>
      </c>
      <c r="N13" s="723">
        <v>8000</v>
      </c>
    </row>
    <row r="14" spans="1:15" s="708" customFormat="1" ht="20.25" customHeight="1" thickBot="1">
      <c r="A14" s="682">
        <v>7000</v>
      </c>
      <c r="B14" s="717" t="s">
        <v>1455</v>
      </c>
      <c r="C14" s="684"/>
      <c r="D14" s="718"/>
      <c r="E14" s="719"/>
      <c r="F14" s="720"/>
      <c r="G14" s="720"/>
      <c r="H14" s="719"/>
      <c r="I14" s="720"/>
      <c r="J14" s="720"/>
      <c r="K14" s="720"/>
      <c r="L14" s="721"/>
      <c r="M14" s="722"/>
      <c r="N14" s="723"/>
    </row>
    <row r="15" spans="1:15" s="708" customFormat="1" ht="20.25" customHeight="1" thickBot="1">
      <c r="A15" s="727" t="s">
        <v>1456</v>
      </c>
      <c r="B15" s="728" t="s">
        <v>1457</v>
      </c>
      <c r="C15" s="684"/>
      <c r="D15" s="729">
        <f t="shared" ref="D15:N15" si="0">SUM(D8:D14)</f>
        <v>28500</v>
      </c>
      <c r="E15" s="729">
        <f t="shared" si="0"/>
        <v>23800</v>
      </c>
      <c r="F15" s="729">
        <f t="shared" si="0"/>
        <v>71179</v>
      </c>
      <c r="G15" s="729">
        <f t="shared" si="0"/>
        <v>36620</v>
      </c>
      <c r="H15" s="729">
        <f t="shared" si="0"/>
        <v>55850</v>
      </c>
      <c r="I15" s="729">
        <f t="shared" si="0"/>
        <v>20400</v>
      </c>
      <c r="J15" s="729">
        <f t="shared" si="0"/>
        <v>39439</v>
      </c>
      <c r="K15" s="729">
        <f t="shared" si="0"/>
        <v>35983</v>
      </c>
      <c r="L15" s="729">
        <f t="shared" si="0"/>
        <v>10000</v>
      </c>
      <c r="M15" s="729">
        <f t="shared" si="0"/>
        <v>14500</v>
      </c>
      <c r="N15" s="730">
        <f t="shared" si="0"/>
        <v>47492</v>
      </c>
    </row>
    <row r="16" spans="1:15" ht="20.25" customHeight="1">
      <c r="D16" s="733"/>
    </row>
    <row r="17" spans="1:14" ht="20.25" customHeight="1" thickBot="1">
      <c r="A17" s="708"/>
      <c r="B17" s="708"/>
      <c r="C17" s="734"/>
      <c r="D17" s="708"/>
      <c r="E17" s="708"/>
    </row>
    <row r="18" spans="1:14" ht="20.25" customHeight="1">
      <c r="A18" s="674"/>
      <c r="B18" s="675" t="s">
        <v>1421</v>
      </c>
      <c r="C18" s="676"/>
      <c r="D18" s="678" t="s">
        <v>1458</v>
      </c>
      <c r="E18" s="678" t="s">
        <v>1459</v>
      </c>
      <c r="F18" s="735" t="s">
        <v>1460</v>
      </c>
      <c r="G18" s="678" t="s">
        <v>1461</v>
      </c>
      <c r="H18" s="678" t="s">
        <v>1462</v>
      </c>
      <c r="I18" s="678" t="s">
        <v>1463</v>
      </c>
      <c r="J18" s="735" t="s">
        <v>1464</v>
      </c>
      <c r="K18" s="678" t="s">
        <v>1465</v>
      </c>
      <c r="L18" s="736" t="s">
        <v>1466</v>
      </c>
      <c r="M18" s="737" t="s">
        <v>1467</v>
      </c>
      <c r="N18" s="738"/>
    </row>
    <row r="19" spans="1:14" ht="20.25" customHeight="1">
      <c r="A19" s="682"/>
      <c r="B19" s="683" t="s">
        <v>1432</v>
      </c>
      <c r="C19" s="684"/>
      <c r="D19" s="686"/>
      <c r="E19" s="686"/>
      <c r="F19" s="686"/>
      <c r="G19" s="686"/>
      <c r="H19" s="686"/>
      <c r="I19" s="686"/>
      <c r="J19" s="686"/>
      <c r="K19" s="686"/>
      <c r="L19" s="739"/>
      <c r="M19" s="740" t="s">
        <v>1468</v>
      </c>
      <c r="N19" s="741"/>
    </row>
    <row r="20" spans="1:14" ht="20.25" customHeight="1">
      <c r="A20" s="682"/>
      <c r="B20" s="689" t="s">
        <v>1433</v>
      </c>
      <c r="C20" s="684"/>
      <c r="D20" s="690"/>
      <c r="E20" s="690"/>
      <c r="F20" s="742"/>
      <c r="G20" s="690"/>
      <c r="H20" s="690"/>
      <c r="I20" s="690"/>
      <c r="J20" s="743"/>
      <c r="K20" s="690"/>
      <c r="L20" s="700"/>
      <c r="M20" s="740" t="s">
        <v>1469</v>
      </c>
      <c r="N20" s="741"/>
    </row>
    <row r="21" spans="1:14" ht="20.25" customHeight="1">
      <c r="A21" s="682"/>
      <c r="B21" s="689" t="s">
        <v>1434</v>
      </c>
      <c r="C21" s="684"/>
      <c r="D21" s="744">
        <v>237055</v>
      </c>
      <c r="E21" s="691">
        <v>237056</v>
      </c>
      <c r="F21" s="745">
        <v>237057</v>
      </c>
      <c r="G21" s="691">
        <v>237058</v>
      </c>
      <c r="H21" s="691">
        <v>237059</v>
      </c>
      <c r="I21" s="691">
        <v>237060</v>
      </c>
      <c r="J21" s="746">
        <v>210040</v>
      </c>
      <c r="K21" s="691">
        <v>237062</v>
      </c>
      <c r="L21" s="747">
        <v>237063</v>
      </c>
      <c r="M21" s="740" t="s">
        <v>1470</v>
      </c>
      <c r="N21" s="741"/>
    </row>
    <row r="22" spans="1:14" ht="20.25" customHeight="1">
      <c r="A22" s="682"/>
      <c r="B22" s="689" t="s">
        <v>1435</v>
      </c>
      <c r="C22" s="684"/>
      <c r="D22" s="748" t="s">
        <v>1471</v>
      </c>
      <c r="E22" s="696" t="s">
        <v>1472</v>
      </c>
      <c r="F22" s="749" t="s">
        <v>1473</v>
      </c>
      <c r="G22" s="696" t="s">
        <v>1474</v>
      </c>
      <c r="H22" s="696" t="s">
        <v>1475</v>
      </c>
      <c r="I22" s="696" t="s">
        <v>1476</v>
      </c>
      <c r="J22" s="750" t="s">
        <v>1477</v>
      </c>
      <c r="K22" s="696" t="s">
        <v>1477</v>
      </c>
      <c r="L22" s="751" t="s">
        <v>1477</v>
      </c>
      <c r="M22" s="752" t="s">
        <v>1478</v>
      </c>
      <c r="N22" s="753"/>
    </row>
    <row r="23" spans="1:14" ht="20.25" customHeight="1">
      <c r="A23" s="700" t="s">
        <v>1447</v>
      </c>
      <c r="B23" s="701" t="s">
        <v>1448</v>
      </c>
      <c r="C23" s="684"/>
      <c r="D23" s="705"/>
      <c r="E23" s="704"/>
      <c r="F23" s="754"/>
      <c r="G23" s="704"/>
      <c r="H23" s="704"/>
      <c r="I23" s="704"/>
      <c r="J23" s="755"/>
      <c r="K23" s="704"/>
      <c r="L23" s="756"/>
      <c r="M23" s="757" t="s">
        <v>1264</v>
      </c>
      <c r="N23" s="758"/>
    </row>
    <row r="24" spans="1:14" ht="7.5" customHeight="1">
      <c r="A24" s="709"/>
      <c r="B24" s="710"/>
      <c r="C24" s="711"/>
      <c r="D24" s="713"/>
      <c r="E24" s="713"/>
      <c r="F24" s="759"/>
      <c r="G24" s="713"/>
      <c r="H24" s="713"/>
      <c r="I24" s="713"/>
      <c r="J24" s="760"/>
      <c r="K24" s="713"/>
      <c r="L24" s="761"/>
      <c r="M24" s="762"/>
      <c r="N24" s="763"/>
    </row>
    <row r="25" spans="1:14" ht="20.25" customHeight="1">
      <c r="A25" s="682">
        <v>1000</v>
      </c>
      <c r="B25" s="717" t="s">
        <v>1449</v>
      </c>
      <c r="C25" s="684"/>
      <c r="D25" s="764"/>
      <c r="E25" s="719">
        <v>12535</v>
      </c>
      <c r="F25" s="765"/>
      <c r="G25" s="719">
        <v>9300</v>
      </c>
      <c r="H25" s="720">
        <v>3000</v>
      </c>
      <c r="I25" s="719">
        <v>35000</v>
      </c>
      <c r="J25" s="766"/>
      <c r="K25" s="719"/>
      <c r="L25" s="767"/>
      <c r="M25" s="768"/>
      <c r="N25" s="769">
        <f t="shared" ref="N25:N31" si="1">D8+E8+F8+G8+H8+I8+J8+K8+L8+M8+N8+D25+E25+F25+G25+H25+I25+J25+K25+L25</f>
        <v>87210</v>
      </c>
    </row>
    <row r="26" spans="1:14" ht="20.25" customHeight="1">
      <c r="A26" s="682">
        <v>2000</v>
      </c>
      <c r="B26" s="717" t="s">
        <v>1450</v>
      </c>
      <c r="C26" s="684"/>
      <c r="D26" s="770">
        <v>20000</v>
      </c>
      <c r="E26" s="719"/>
      <c r="F26" s="765"/>
      <c r="G26" s="719">
        <v>1000</v>
      </c>
      <c r="H26" s="720"/>
      <c r="I26" s="719"/>
      <c r="J26" s="766"/>
      <c r="K26" s="719">
        <v>36106</v>
      </c>
      <c r="L26" s="767"/>
      <c r="M26" s="768"/>
      <c r="N26" s="769">
        <f t="shared" si="1"/>
        <v>154306</v>
      </c>
    </row>
    <row r="27" spans="1:14" ht="20.25" customHeight="1">
      <c r="A27" s="682">
        <v>3000</v>
      </c>
      <c r="B27" s="717" t="s">
        <v>1451</v>
      </c>
      <c r="C27" s="684"/>
      <c r="D27" s="764">
        <v>3000</v>
      </c>
      <c r="E27" s="719">
        <v>1253</v>
      </c>
      <c r="F27" s="765"/>
      <c r="G27" s="719">
        <v>1030</v>
      </c>
      <c r="H27" s="720">
        <v>500</v>
      </c>
      <c r="I27" s="719">
        <v>3500</v>
      </c>
      <c r="J27" s="766"/>
      <c r="K27" s="719">
        <v>11193</v>
      </c>
      <c r="L27" s="767"/>
      <c r="M27" s="768"/>
      <c r="N27" s="769">
        <f t="shared" si="1"/>
        <v>28513</v>
      </c>
    </row>
    <row r="28" spans="1:14" ht="20.25" customHeight="1">
      <c r="A28" s="682">
        <v>4000</v>
      </c>
      <c r="B28" s="717" t="s">
        <v>1452</v>
      </c>
      <c r="C28" s="684"/>
      <c r="D28" s="764">
        <v>3000</v>
      </c>
      <c r="E28" s="719">
        <v>18649</v>
      </c>
      <c r="F28" s="765"/>
      <c r="G28" s="719">
        <v>1200</v>
      </c>
      <c r="H28" s="720">
        <v>4500</v>
      </c>
      <c r="I28" s="719">
        <v>5000</v>
      </c>
      <c r="J28" s="766"/>
      <c r="K28" s="719">
        <v>350</v>
      </c>
      <c r="L28" s="767"/>
      <c r="M28" s="768"/>
      <c r="N28" s="769">
        <f t="shared" si="1"/>
        <v>66153</v>
      </c>
    </row>
    <row r="29" spans="1:14" ht="20.25" customHeight="1">
      <c r="A29" s="682">
        <v>5000</v>
      </c>
      <c r="B29" s="717" t="s">
        <v>1453</v>
      </c>
      <c r="C29" s="684"/>
      <c r="D29" s="764">
        <v>3000</v>
      </c>
      <c r="E29" s="719"/>
      <c r="F29" s="765"/>
      <c r="G29" s="719">
        <v>6000</v>
      </c>
      <c r="H29" s="720">
        <v>2000</v>
      </c>
      <c r="I29" s="719"/>
      <c r="J29" s="766"/>
      <c r="K29" s="719">
        <v>351</v>
      </c>
      <c r="L29" s="767"/>
      <c r="M29" s="768"/>
      <c r="N29" s="769">
        <f t="shared" si="1"/>
        <v>61101</v>
      </c>
    </row>
    <row r="30" spans="1:14" ht="20.25" customHeight="1">
      <c r="A30" s="725">
        <v>6000</v>
      </c>
      <c r="B30" s="726" t="s">
        <v>1454</v>
      </c>
      <c r="C30" s="684"/>
      <c r="D30" s="764">
        <v>9000</v>
      </c>
      <c r="E30" s="719"/>
      <c r="F30" s="765"/>
      <c r="G30" s="719"/>
      <c r="H30" s="720"/>
      <c r="I30" s="719"/>
      <c r="J30" s="766"/>
      <c r="K30" s="719"/>
      <c r="L30" s="767"/>
      <c r="M30" s="768"/>
      <c r="N30" s="769">
        <f t="shared" si="1"/>
        <v>176947</v>
      </c>
    </row>
    <row r="31" spans="1:14" ht="20.25" customHeight="1" thickBot="1">
      <c r="A31" s="682">
        <v>7000</v>
      </c>
      <c r="B31" s="717" t="s">
        <v>1455</v>
      </c>
      <c r="C31" s="684"/>
      <c r="D31" s="764"/>
      <c r="E31" s="719"/>
      <c r="F31" s="765"/>
      <c r="G31" s="719"/>
      <c r="H31" s="720"/>
      <c r="I31" s="719"/>
      <c r="J31" s="766"/>
      <c r="K31" s="719"/>
      <c r="L31" s="767"/>
      <c r="M31" s="768"/>
      <c r="N31" s="769">
        <f t="shared" si="1"/>
        <v>0</v>
      </c>
    </row>
    <row r="32" spans="1:14" ht="20.25" customHeight="1" thickBot="1">
      <c r="A32" s="727" t="s">
        <v>1456</v>
      </c>
      <c r="B32" s="728" t="s">
        <v>1479</v>
      </c>
      <c r="C32" s="684"/>
      <c r="D32" s="730">
        <f t="shared" ref="D32:L32" si="2">SUM(D25:D31)</f>
        <v>38000</v>
      </c>
      <c r="E32" s="730">
        <f t="shared" si="2"/>
        <v>32437</v>
      </c>
      <c r="F32" s="771">
        <f t="shared" si="2"/>
        <v>0</v>
      </c>
      <c r="G32" s="730">
        <f t="shared" si="2"/>
        <v>18530</v>
      </c>
      <c r="H32" s="730">
        <f t="shared" si="2"/>
        <v>10000</v>
      </c>
      <c r="I32" s="729">
        <f t="shared" si="2"/>
        <v>43500</v>
      </c>
      <c r="J32" s="772">
        <f t="shared" si="2"/>
        <v>0</v>
      </c>
      <c r="K32" s="729">
        <f t="shared" si="2"/>
        <v>48000</v>
      </c>
      <c r="L32" s="773">
        <f t="shared" si="2"/>
        <v>0</v>
      </c>
      <c r="M32" s="774"/>
      <c r="N32" s="775">
        <f>SUM(N25:N31)</f>
        <v>574230</v>
      </c>
    </row>
    <row r="34" spans="5:14">
      <c r="H34" s="776"/>
      <c r="M34" s="733"/>
      <c r="N34" s="776"/>
    </row>
    <row r="35" spans="5:14">
      <c r="E35" s="776"/>
      <c r="K35" s="776"/>
      <c r="M35" s="733"/>
    </row>
    <row r="36" spans="5:14">
      <c r="K36" s="733"/>
    </row>
    <row r="37" spans="5:14">
      <c r="M37" s="733"/>
    </row>
  </sheetData>
  <printOptions horizontalCentered="1"/>
  <pageMargins left="0.2" right="0.2" top="1" bottom="0.5" header="0.5" footer="0.5"/>
  <pageSetup scale="65" orientation="landscape" r:id="rId1"/>
  <headerFooter alignWithMargins="0">
    <oddHeader>&amp;LDe Anza College&amp;C&amp;"Arial,Bold"&amp;12Perkins IC 2020-2021
CTE Program 
Budget Requests&amp;R&amp;"Arial,Bold"Agreement #20-C01-420</oddHeader>
    <oddFooter>&amp;L&amp;D&amp;CTOTAL ALLOCATION
&amp;"Arial,Bold"&amp;12$407,504&amp;RCreated by Margaret Bdzil
Workforce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A9877-CE0D-7643-B6C4-67BE3229C686}">
  <dimension ref="A1:O45"/>
  <sheetViews>
    <sheetView showRowColHeaders="0" view="pageLayout" zoomScaleNormal="100" workbookViewId="0">
      <selection activeCell="L31" sqref="L31"/>
    </sheetView>
  </sheetViews>
  <sheetFormatPr baseColWidth="10" defaultColWidth="11.5" defaultRowHeight="13"/>
  <cols>
    <col min="1" max="1" width="12.5" style="731" customWidth="1"/>
    <col min="2" max="2" width="23.6640625" style="731" customWidth="1"/>
    <col min="3" max="3" width="1.33203125" style="732" customWidth="1"/>
    <col min="4" max="8" width="13.83203125" style="731" customWidth="1"/>
    <col min="9" max="9" width="14.5" style="731" customWidth="1"/>
    <col min="10" max="13" width="13.83203125" style="731" customWidth="1"/>
    <col min="14" max="14" width="15.6640625" style="731" customWidth="1"/>
    <col min="15" max="15" width="11.83203125" style="731" customWidth="1"/>
    <col min="16" max="16384" width="11.5" style="731"/>
  </cols>
  <sheetData>
    <row r="1" spans="1:15" s="681" customFormat="1" ht="20.25" customHeight="1">
      <c r="A1" s="674"/>
      <c r="B1" s="675" t="s">
        <v>1421</v>
      </c>
      <c r="C1" s="676"/>
      <c r="D1" s="677" t="s">
        <v>1422</v>
      </c>
      <c r="E1" s="678" t="s">
        <v>1423</v>
      </c>
      <c r="F1" s="678" t="s">
        <v>1424</v>
      </c>
      <c r="G1" s="678" t="s">
        <v>1425</v>
      </c>
      <c r="H1" s="678" t="s">
        <v>1426</v>
      </c>
      <c r="I1" s="678" t="s">
        <v>1427</v>
      </c>
      <c r="J1" s="678" t="s">
        <v>1428</v>
      </c>
      <c r="K1" s="678" t="s">
        <v>1429</v>
      </c>
      <c r="L1" s="679" t="s">
        <v>1430</v>
      </c>
      <c r="M1" s="680" t="s">
        <v>1431</v>
      </c>
      <c r="N1" s="679" t="s">
        <v>504</v>
      </c>
    </row>
    <row r="2" spans="1:15" s="681" customFormat="1" ht="20.25" customHeight="1">
      <c r="A2" s="682"/>
      <c r="B2" s="683" t="s">
        <v>1432</v>
      </c>
      <c r="C2" s="684"/>
      <c r="D2" s="685"/>
      <c r="E2" s="686"/>
      <c r="F2" s="686"/>
      <c r="G2" s="686"/>
      <c r="H2" s="686"/>
      <c r="I2" s="686"/>
      <c r="J2" s="686"/>
      <c r="K2" s="686"/>
      <c r="L2" s="687"/>
      <c r="M2" s="688"/>
      <c r="N2" s="687"/>
    </row>
    <row r="3" spans="1:15" s="681" customFormat="1" ht="20.25" customHeight="1">
      <c r="A3" s="682"/>
      <c r="B3" s="689" t="s">
        <v>1433</v>
      </c>
      <c r="C3" s="684"/>
      <c r="D3" s="690"/>
      <c r="E3" s="690"/>
      <c r="F3" s="690"/>
      <c r="G3" s="690"/>
      <c r="H3" s="690"/>
      <c r="I3" s="690"/>
      <c r="J3" s="690"/>
      <c r="K3" s="690"/>
      <c r="L3" s="690"/>
      <c r="M3" s="690"/>
      <c r="N3" s="690"/>
    </row>
    <row r="4" spans="1:15" s="681" customFormat="1" ht="20.25" customHeight="1">
      <c r="A4" s="682"/>
      <c r="B4" s="689" t="s">
        <v>1434</v>
      </c>
      <c r="C4" s="684"/>
      <c r="D4" s="690">
        <v>237044</v>
      </c>
      <c r="E4" s="691">
        <v>237045</v>
      </c>
      <c r="F4" s="691">
        <v>237046</v>
      </c>
      <c r="G4" s="691">
        <v>237078</v>
      </c>
      <c r="H4" s="691">
        <v>237049</v>
      </c>
      <c r="I4" s="691">
        <v>237050</v>
      </c>
      <c r="J4" s="691">
        <v>237071</v>
      </c>
      <c r="K4" s="691">
        <v>237051</v>
      </c>
      <c r="L4" s="692">
        <v>237052</v>
      </c>
      <c r="M4" s="693">
        <v>237053</v>
      </c>
      <c r="N4" s="694">
        <v>237054</v>
      </c>
    </row>
    <row r="5" spans="1:15" s="681" customFormat="1" ht="20.25" customHeight="1">
      <c r="A5" s="682"/>
      <c r="B5" s="689" t="s">
        <v>1435</v>
      </c>
      <c r="C5" s="684"/>
      <c r="D5" s="695" t="s">
        <v>1436</v>
      </c>
      <c r="E5" s="696" t="s">
        <v>1437</v>
      </c>
      <c r="F5" s="696" t="s">
        <v>1438</v>
      </c>
      <c r="G5" s="696" t="s">
        <v>1439</v>
      </c>
      <c r="H5" s="696" t="s">
        <v>1440</v>
      </c>
      <c r="I5" s="696" t="s">
        <v>1441</v>
      </c>
      <c r="J5" s="696" t="s">
        <v>1442</v>
      </c>
      <c r="K5" s="696" t="s">
        <v>1443</v>
      </c>
      <c r="L5" s="697" t="s">
        <v>1444</v>
      </c>
      <c r="M5" s="698" t="s">
        <v>1445</v>
      </c>
      <c r="N5" s="699" t="s">
        <v>1446</v>
      </c>
    </row>
    <row r="6" spans="1:15" s="708" customFormat="1" ht="20.25" customHeight="1">
      <c r="A6" s="700" t="s">
        <v>1447</v>
      </c>
      <c r="B6" s="701" t="s">
        <v>1448</v>
      </c>
      <c r="C6" s="684"/>
      <c r="D6" s="702"/>
      <c r="E6" s="703"/>
      <c r="F6" s="704"/>
      <c r="G6" s="704"/>
      <c r="H6" s="704"/>
      <c r="I6" s="704"/>
      <c r="J6" s="705"/>
      <c r="K6" s="704"/>
      <c r="L6" s="706"/>
      <c r="M6" s="707"/>
      <c r="N6" s="706"/>
    </row>
    <row r="7" spans="1:15" s="716" customFormat="1" ht="7" customHeight="1">
      <c r="A7" s="709"/>
      <c r="B7" s="710"/>
      <c r="C7" s="711"/>
      <c r="D7" s="712"/>
      <c r="E7" s="713"/>
      <c r="F7" s="713"/>
      <c r="G7" s="713"/>
      <c r="H7" s="713"/>
      <c r="I7" s="713"/>
      <c r="J7" s="713"/>
      <c r="K7" s="713"/>
      <c r="L7" s="714"/>
      <c r="M7" s="715"/>
      <c r="N7" s="714"/>
    </row>
    <row r="8" spans="1:15" s="708" customFormat="1" ht="20.25" customHeight="1">
      <c r="A8" s="682">
        <v>1000</v>
      </c>
      <c r="B8" s="717" t="s">
        <v>1449</v>
      </c>
      <c r="C8" s="684"/>
      <c r="D8" s="718"/>
      <c r="E8" s="719"/>
      <c r="F8" s="720"/>
      <c r="G8" s="720"/>
      <c r="H8" s="719">
        <v>5000</v>
      </c>
      <c r="I8" s="720"/>
      <c r="J8" s="720"/>
      <c r="K8" s="720"/>
      <c r="L8" s="721"/>
      <c r="M8" s="722"/>
      <c r="N8" s="723">
        <v>5000</v>
      </c>
    </row>
    <row r="9" spans="1:15" s="708" customFormat="1" ht="20.25" customHeight="1">
      <c r="A9" s="682">
        <v>2000</v>
      </c>
      <c r="B9" s="717" t="s">
        <v>1450</v>
      </c>
      <c r="C9" s="684"/>
      <c r="D9" s="718"/>
      <c r="E9" s="719">
        <v>10000</v>
      </c>
      <c r="F9" s="720">
        <v>5000</v>
      </c>
      <c r="G9" s="720">
        <v>7000</v>
      </c>
      <c r="H9" s="719">
        <v>12000</v>
      </c>
      <c r="I9" s="720">
        <v>8000</v>
      </c>
      <c r="J9" s="720">
        <v>7000</v>
      </c>
      <c r="K9" s="720">
        <v>8000</v>
      </c>
      <c r="L9" s="721">
        <v>2500</v>
      </c>
      <c r="M9" s="722">
        <v>6500</v>
      </c>
      <c r="N9" s="723">
        <v>14040</v>
      </c>
    </row>
    <row r="10" spans="1:15" s="708" customFormat="1" ht="20.25" customHeight="1">
      <c r="A10" s="682">
        <v>3000</v>
      </c>
      <c r="B10" s="717" t="s">
        <v>1451</v>
      </c>
      <c r="C10" s="684"/>
      <c r="D10" s="718"/>
      <c r="E10" s="719">
        <v>500</v>
      </c>
      <c r="F10" s="720">
        <v>500</v>
      </c>
      <c r="G10" s="720">
        <v>220</v>
      </c>
      <c r="H10" s="719">
        <v>2090</v>
      </c>
      <c r="I10" s="720">
        <v>400</v>
      </c>
      <c r="J10" s="720">
        <v>700</v>
      </c>
      <c r="K10" s="720">
        <v>800</v>
      </c>
      <c r="L10" s="721">
        <v>250</v>
      </c>
      <c r="M10" s="722">
        <v>500</v>
      </c>
      <c r="N10" s="723">
        <v>2000</v>
      </c>
      <c r="O10" s="724"/>
    </row>
    <row r="11" spans="1:15" s="708" customFormat="1" ht="20.25" customHeight="1">
      <c r="A11" s="682">
        <v>4000</v>
      </c>
      <c r="B11" s="717" t="s">
        <v>1452</v>
      </c>
      <c r="C11" s="684"/>
      <c r="D11" s="718">
        <v>11000</v>
      </c>
      <c r="E11" s="719">
        <v>800</v>
      </c>
      <c r="F11" s="720">
        <v>654</v>
      </c>
      <c r="G11" s="720">
        <v>400</v>
      </c>
      <c r="H11" s="719">
        <v>11000</v>
      </c>
      <c r="I11" s="720">
        <v>4000</v>
      </c>
      <c r="J11" s="720"/>
      <c r="K11" s="720"/>
      <c r="L11" s="721">
        <v>1000</v>
      </c>
      <c r="M11" s="722"/>
      <c r="N11" s="723">
        <v>2000</v>
      </c>
      <c r="O11" s="724"/>
    </row>
    <row r="12" spans="1:15" s="708" customFormat="1" ht="20.25" customHeight="1">
      <c r="A12" s="682">
        <v>5000</v>
      </c>
      <c r="B12" s="717" t="s">
        <v>1453</v>
      </c>
      <c r="C12" s="684"/>
      <c r="D12" s="718">
        <v>4000</v>
      </c>
      <c r="E12" s="719">
        <v>12500</v>
      </c>
      <c r="F12" s="720">
        <v>6000</v>
      </c>
      <c r="G12" s="720">
        <v>2000</v>
      </c>
      <c r="H12" s="719">
        <v>3000</v>
      </c>
      <c r="I12" s="720">
        <v>8000</v>
      </c>
      <c r="J12" s="720">
        <v>3500</v>
      </c>
      <c r="K12" s="720">
        <v>5000</v>
      </c>
      <c r="L12" s="721">
        <v>1250</v>
      </c>
      <c r="M12" s="722">
        <v>2000</v>
      </c>
      <c r="N12" s="723">
        <v>2000</v>
      </c>
      <c r="O12" s="724"/>
    </row>
    <row r="13" spans="1:15" s="708" customFormat="1" ht="20.25" customHeight="1">
      <c r="A13" s="725">
        <v>6000</v>
      </c>
      <c r="B13" s="726" t="s">
        <v>1454</v>
      </c>
      <c r="C13" s="684"/>
      <c r="D13" s="718">
        <v>13500</v>
      </c>
      <c r="E13" s="719"/>
      <c r="F13" s="720">
        <v>20000</v>
      </c>
      <c r="G13" s="720">
        <v>20000</v>
      </c>
      <c r="H13" s="719"/>
      <c r="I13" s="720"/>
      <c r="J13" s="720">
        <v>21000</v>
      </c>
      <c r="K13" s="720">
        <v>21000</v>
      </c>
      <c r="L13" s="721">
        <v>5000</v>
      </c>
      <c r="M13" s="722">
        <v>5500</v>
      </c>
      <c r="N13" s="723">
        <v>8000</v>
      </c>
    </row>
    <row r="14" spans="1:15" s="708" customFormat="1" ht="20.25" customHeight="1" thickBot="1">
      <c r="A14" s="682">
        <v>7000</v>
      </c>
      <c r="B14" s="717" t="s">
        <v>1455</v>
      </c>
      <c r="C14" s="684"/>
      <c r="D14" s="718"/>
      <c r="E14" s="719"/>
      <c r="F14" s="720"/>
      <c r="G14" s="720"/>
      <c r="H14" s="719"/>
      <c r="I14" s="720"/>
      <c r="J14" s="720"/>
      <c r="K14" s="720"/>
      <c r="L14" s="721"/>
      <c r="M14" s="722"/>
      <c r="N14" s="723"/>
    </row>
    <row r="15" spans="1:15" s="708" customFormat="1" ht="20.25" customHeight="1" thickBot="1">
      <c r="A15" s="727" t="s">
        <v>1456</v>
      </c>
      <c r="B15" s="728" t="s">
        <v>1457</v>
      </c>
      <c r="C15" s="684"/>
      <c r="D15" s="729">
        <f t="shared" ref="D15:N15" si="0">SUM(D8:D14)</f>
        <v>28500</v>
      </c>
      <c r="E15" s="729">
        <f t="shared" si="0"/>
        <v>23800</v>
      </c>
      <c r="F15" s="729">
        <f t="shared" si="0"/>
        <v>32154</v>
      </c>
      <c r="G15" s="729">
        <f t="shared" si="0"/>
        <v>29620</v>
      </c>
      <c r="H15" s="729">
        <f t="shared" si="0"/>
        <v>33090</v>
      </c>
      <c r="I15" s="729">
        <f t="shared" si="0"/>
        <v>20400</v>
      </c>
      <c r="J15" s="729">
        <f t="shared" si="0"/>
        <v>32200</v>
      </c>
      <c r="K15" s="729">
        <f t="shared" si="0"/>
        <v>34800</v>
      </c>
      <c r="L15" s="729">
        <f t="shared" si="0"/>
        <v>10000</v>
      </c>
      <c r="M15" s="729">
        <f t="shared" si="0"/>
        <v>14500</v>
      </c>
      <c r="N15" s="730">
        <f t="shared" si="0"/>
        <v>33040</v>
      </c>
    </row>
    <row r="16" spans="1:15" ht="20.25" customHeight="1">
      <c r="D16" s="733"/>
    </row>
    <row r="17" spans="1:14" ht="20.25" customHeight="1" thickBot="1">
      <c r="A17" s="708"/>
      <c r="B17" s="708"/>
      <c r="C17" s="734"/>
      <c r="D17" s="708"/>
      <c r="E17" s="708"/>
    </row>
    <row r="18" spans="1:14" ht="20.25" customHeight="1">
      <c r="A18" s="674"/>
      <c r="B18" s="675" t="s">
        <v>1421</v>
      </c>
      <c r="C18" s="676"/>
      <c r="D18" s="678" t="s">
        <v>1458</v>
      </c>
      <c r="E18" s="678" t="s">
        <v>1459</v>
      </c>
      <c r="F18" s="735" t="s">
        <v>1460</v>
      </c>
      <c r="G18" s="678" t="s">
        <v>1461</v>
      </c>
      <c r="H18" s="678" t="s">
        <v>1462</v>
      </c>
      <c r="I18" s="678" t="s">
        <v>1463</v>
      </c>
      <c r="J18" s="735" t="s">
        <v>1464</v>
      </c>
      <c r="K18" s="678" t="s">
        <v>1465</v>
      </c>
      <c r="L18" s="736" t="s">
        <v>1466</v>
      </c>
      <c r="M18" s="737" t="s">
        <v>1467</v>
      </c>
      <c r="N18" s="738"/>
    </row>
    <row r="19" spans="1:14" ht="20.25" customHeight="1">
      <c r="A19" s="682"/>
      <c r="B19" s="683" t="s">
        <v>1432</v>
      </c>
      <c r="C19" s="684"/>
      <c r="D19" s="686"/>
      <c r="E19" s="686"/>
      <c r="F19" s="686"/>
      <c r="G19" s="686"/>
      <c r="H19" s="686"/>
      <c r="I19" s="686"/>
      <c r="J19" s="686"/>
      <c r="K19" s="686"/>
      <c r="L19" s="739"/>
      <c r="M19" s="740" t="s">
        <v>1468</v>
      </c>
      <c r="N19" s="741"/>
    </row>
    <row r="20" spans="1:14" ht="20.25" customHeight="1">
      <c r="A20" s="682"/>
      <c r="B20" s="689" t="s">
        <v>1433</v>
      </c>
      <c r="C20" s="684"/>
      <c r="D20" s="690"/>
      <c r="E20" s="690"/>
      <c r="F20" s="742"/>
      <c r="G20" s="690"/>
      <c r="H20" s="690"/>
      <c r="I20" s="690"/>
      <c r="J20" s="743"/>
      <c r="K20" s="690"/>
      <c r="L20" s="700"/>
      <c r="M20" s="740" t="s">
        <v>1469</v>
      </c>
      <c r="N20" s="741"/>
    </row>
    <row r="21" spans="1:14" ht="20.25" customHeight="1">
      <c r="A21" s="682"/>
      <c r="B21" s="689" t="s">
        <v>1434</v>
      </c>
      <c r="C21" s="684"/>
      <c r="D21" s="744">
        <v>237055</v>
      </c>
      <c r="E21" s="691">
        <v>237056</v>
      </c>
      <c r="F21" s="745">
        <v>237057</v>
      </c>
      <c r="G21" s="691">
        <v>237058</v>
      </c>
      <c r="H21" s="691">
        <v>237059</v>
      </c>
      <c r="I21" s="691">
        <v>237060</v>
      </c>
      <c r="J21" s="746">
        <v>210040</v>
      </c>
      <c r="K21" s="691">
        <v>237062</v>
      </c>
      <c r="L21" s="747">
        <v>237063</v>
      </c>
      <c r="M21" s="740" t="s">
        <v>1470</v>
      </c>
      <c r="N21" s="741"/>
    </row>
    <row r="22" spans="1:14" ht="20.25" customHeight="1">
      <c r="A22" s="682"/>
      <c r="B22" s="689" t="s">
        <v>1435</v>
      </c>
      <c r="C22" s="684"/>
      <c r="D22" s="748" t="s">
        <v>1471</v>
      </c>
      <c r="E22" s="696" t="s">
        <v>1472</v>
      </c>
      <c r="F22" s="749" t="s">
        <v>1473</v>
      </c>
      <c r="G22" s="696" t="s">
        <v>1474</v>
      </c>
      <c r="H22" s="696" t="s">
        <v>1475</v>
      </c>
      <c r="I22" s="696" t="s">
        <v>1476</v>
      </c>
      <c r="J22" s="750" t="s">
        <v>1477</v>
      </c>
      <c r="K22" s="696" t="s">
        <v>1477</v>
      </c>
      <c r="L22" s="751" t="s">
        <v>1477</v>
      </c>
      <c r="M22" s="752" t="s">
        <v>1478</v>
      </c>
      <c r="N22" s="753"/>
    </row>
    <row r="23" spans="1:14" ht="20.25" customHeight="1">
      <c r="A23" s="700" t="s">
        <v>1447</v>
      </c>
      <c r="B23" s="701" t="s">
        <v>1448</v>
      </c>
      <c r="C23" s="684"/>
      <c r="D23" s="705"/>
      <c r="E23" s="704"/>
      <c r="F23" s="754"/>
      <c r="G23" s="704"/>
      <c r="H23" s="704"/>
      <c r="I23" s="704"/>
      <c r="J23" s="755"/>
      <c r="K23" s="704"/>
      <c r="L23" s="756"/>
      <c r="M23" s="757" t="s">
        <v>1264</v>
      </c>
      <c r="N23" s="758"/>
    </row>
    <row r="24" spans="1:14" ht="7.5" customHeight="1">
      <c r="A24" s="709"/>
      <c r="B24" s="710"/>
      <c r="C24" s="711"/>
      <c r="D24" s="713"/>
      <c r="E24" s="713"/>
      <c r="F24" s="759"/>
      <c r="G24" s="713"/>
      <c r="H24" s="713"/>
      <c r="I24" s="713"/>
      <c r="J24" s="760"/>
      <c r="K24" s="713"/>
      <c r="L24" s="761"/>
      <c r="M24" s="762"/>
      <c r="N24" s="763"/>
    </row>
    <row r="25" spans="1:14" ht="20.25" customHeight="1">
      <c r="A25" s="682">
        <v>1000</v>
      </c>
      <c r="B25" s="717" t="s">
        <v>1449</v>
      </c>
      <c r="C25" s="684"/>
      <c r="D25" s="764"/>
      <c r="E25" s="719">
        <v>12535</v>
      </c>
      <c r="F25" s="765"/>
      <c r="G25" s="719">
        <v>9300</v>
      </c>
      <c r="H25" s="720">
        <v>3000</v>
      </c>
      <c r="I25" s="719">
        <v>10000</v>
      </c>
      <c r="J25" s="766"/>
      <c r="K25" s="719"/>
      <c r="L25" s="767"/>
      <c r="M25" s="768"/>
      <c r="N25" s="769">
        <f t="shared" ref="N25:N31" si="1">D8+E8+F8+G8+H8+I8+J8+K8+L8+M8+N8+D25+E25+F25+G25+H25+I25+J25+K25+L25</f>
        <v>44835</v>
      </c>
    </row>
    <row r="26" spans="1:14" ht="20.25" customHeight="1">
      <c r="A26" s="682">
        <v>2000</v>
      </c>
      <c r="B26" s="717" t="s">
        <v>1450</v>
      </c>
      <c r="C26" s="684"/>
      <c r="D26" s="770">
        <v>20000</v>
      </c>
      <c r="E26" s="719"/>
      <c r="F26" s="765"/>
      <c r="G26" s="719">
        <v>1000</v>
      </c>
      <c r="H26" s="720"/>
      <c r="I26" s="719">
        <v>10000</v>
      </c>
      <c r="J26" s="766"/>
      <c r="K26" s="719">
        <v>20000</v>
      </c>
      <c r="L26" s="767"/>
      <c r="M26" s="768"/>
      <c r="N26" s="769">
        <f t="shared" si="1"/>
        <v>131040</v>
      </c>
    </row>
    <row r="27" spans="1:14" ht="20.25" customHeight="1">
      <c r="A27" s="682">
        <v>3000</v>
      </c>
      <c r="B27" s="717" t="s">
        <v>1451</v>
      </c>
      <c r="C27" s="684"/>
      <c r="D27" s="764">
        <v>3000</v>
      </c>
      <c r="E27" s="719">
        <v>1253</v>
      </c>
      <c r="F27" s="765"/>
      <c r="G27" s="719">
        <v>1030</v>
      </c>
      <c r="H27" s="720">
        <v>500</v>
      </c>
      <c r="I27" s="719">
        <v>2000</v>
      </c>
      <c r="J27" s="766"/>
      <c r="K27" s="719">
        <v>9000</v>
      </c>
      <c r="L27" s="767"/>
      <c r="M27" s="768"/>
      <c r="N27" s="769">
        <f t="shared" si="1"/>
        <v>24743</v>
      </c>
    </row>
    <row r="28" spans="1:14" ht="20.25" customHeight="1">
      <c r="A28" s="682">
        <v>4000</v>
      </c>
      <c r="B28" s="717" t="s">
        <v>1452</v>
      </c>
      <c r="C28" s="684"/>
      <c r="D28" s="764">
        <v>3000</v>
      </c>
      <c r="E28" s="719">
        <v>18649</v>
      </c>
      <c r="F28" s="765"/>
      <c r="G28" s="719">
        <v>1200</v>
      </c>
      <c r="H28" s="720">
        <v>4500</v>
      </c>
      <c r="I28" s="719">
        <v>5000</v>
      </c>
      <c r="J28" s="766"/>
      <c r="K28" s="719">
        <v>350</v>
      </c>
      <c r="L28" s="767">
        <v>1000</v>
      </c>
      <c r="M28" s="768"/>
      <c r="N28" s="769">
        <f t="shared" si="1"/>
        <v>64553</v>
      </c>
    </row>
    <row r="29" spans="1:14" ht="20.25" customHeight="1">
      <c r="A29" s="682">
        <v>5000</v>
      </c>
      <c r="B29" s="717" t="s">
        <v>1453</v>
      </c>
      <c r="C29" s="684"/>
      <c r="D29" s="764">
        <v>3000</v>
      </c>
      <c r="E29" s="719"/>
      <c r="F29" s="765"/>
      <c r="G29" s="719">
        <v>6000</v>
      </c>
      <c r="H29" s="720">
        <v>2000</v>
      </c>
      <c r="I29" s="719"/>
      <c r="J29" s="766"/>
      <c r="K29" s="719">
        <v>351</v>
      </c>
      <c r="L29" s="767">
        <v>2929</v>
      </c>
      <c r="M29" s="768"/>
      <c r="N29" s="769">
        <f t="shared" si="1"/>
        <v>63530</v>
      </c>
    </row>
    <row r="30" spans="1:14" ht="20.25" customHeight="1">
      <c r="A30" s="725">
        <v>6000</v>
      </c>
      <c r="B30" s="726" t="s">
        <v>1454</v>
      </c>
      <c r="C30" s="684"/>
      <c r="D30" s="764">
        <v>6000</v>
      </c>
      <c r="E30" s="719"/>
      <c r="F30" s="765"/>
      <c r="G30" s="719"/>
      <c r="H30" s="720"/>
      <c r="I30" s="719"/>
      <c r="J30" s="766"/>
      <c r="K30" s="719"/>
      <c r="L30" s="767"/>
      <c r="M30" s="768"/>
      <c r="N30" s="769">
        <f t="shared" si="1"/>
        <v>120000</v>
      </c>
    </row>
    <row r="31" spans="1:14" ht="20.25" customHeight="1" thickBot="1">
      <c r="A31" s="682">
        <v>7000</v>
      </c>
      <c r="B31" s="717" t="s">
        <v>1455</v>
      </c>
      <c r="C31" s="684"/>
      <c r="D31" s="764"/>
      <c r="E31" s="719"/>
      <c r="F31" s="765"/>
      <c r="G31" s="719"/>
      <c r="H31" s="720"/>
      <c r="I31" s="719"/>
      <c r="J31" s="766"/>
      <c r="K31" s="719"/>
      <c r="L31" s="767"/>
      <c r="M31" s="768"/>
      <c r="N31" s="769">
        <f t="shared" si="1"/>
        <v>0</v>
      </c>
    </row>
    <row r="32" spans="1:14" ht="20.25" customHeight="1" thickBot="1">
      <c r="A32" s="727" t="s">
        <v>1456</v>
      </c>
      <c r="B32" s="728" t="s">
        <v>1479</v>
      </c>
      <c r="C32" s="684"/>
      <c r="D32" s="730">
        <f t="shared" ref="D32:L32" si="2">SUM(D25:D31)</f>
        <v>35000</v>
      </c>
      <c r="E32" s="730">
        <f t="shared" si="2"/>
        <v>32437</v>
      </c>
      <c r="F32" s="771">
        <f t="shared" si="2"/>
        <v>0</v>
      </c>
      <c r="G32" s="730">
        <f t="shared" si="2"/>
        <v>18530</v>
      </c>
      <c r="H32" s="730">
        <f t="shared" si="2"/>
        <v>10000</v>
      </c>
      <c r="I32" s="729">
        <f t="shared" si="2"/>
        <v>27000</v>
      </c>
      <c r="J32" s="772">
        <f t="shared" si="2"/>
        <v>0</v>
      </c>
      <c r="K32" s="729">
        <f t="shared" si="2"/>
        <v>29701</v>
      </c>
      <c r="L32" s="773">
        <f t="shared" si="2"/>
        <v>3929</v>
      </c>
      <c r="M32" s="774"/>
      <c r="N32" s="775">
        <f>SUM(N25:N31)</f>
        <v>448701</v>
      </c>
    </row>
    <row r="34" spans="5:14">
      <c r="H34" s="776"/>
      <c r="M34" s="733"/>
      <c r="N34" s="776"/>
    </row>
    <row r="35" spans="5:14">
      <c r="E35" s="776"/>
      <c r="K35" s="776"/>
      <c r="M35" s="733"/>
    </row>
    <row r="36" spans="5:14">
      <c r="K36" s="733"/>
    </row>
    <row r="37" spans="5:14">
      <c r="M37" s="733"/>
    </row>
    <row r="45" spans="5:14">
      <c r="H45" s="777"/>
    </row>
  </sheetData>
  <printOptions horizontalCentered="1"/>
  <pageMargins left="0.2" right="0.2" top="1" bottom="0.5" header="0.5" footer="0.5"/>
  <pageSetup scale="65" orientation="landscape" r:id="rId1"/>
  <headerFooter alignWithMargins="0">
    <oddHeader>&amp;LDe Anza College&amp;C&amp;"Arial,Bold"&amp;12Perkins IC 2020-2021
CTE Program 
Budget Requests&amp;R&amp;"Arial,Bold"Agreement #20-C01-420</oddHeader>
    <oddFooter>&amp;L&amp;D&amp;CTOTAL ALLOCATION
&amp;"Arial,Bold"&amp;12$448,701&amp;RCreated by Margaret Bdzil
Workforce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D584A-46B8-454C-9B8A-34462BBE5D09}">
  <dimension ref="A1:U17"/>
  <sheetViews>
    <sheetView zoomScaleNormal="100" workbookViewId="0">
      <selection activeCell="O6" sqref="O6:O12"/>
    </sheetView>
  </sheetViews>
  <sheetFormatPr baseColWidth="10" defaultColWidth="12.5" defaultRowHeight="16"/>
  <cols>
    <col min="1" max="4" width="12.5" style="273"/>
    <col min="5" max="5" width="25.6640625" style="273" customWidth="1"/>
    <col min="6" max="6" width="12.5" style="273"/>
    <col min="7" max="9" width="12.5" style="306"/>
    <col min="10" max="20" width="12.5" style="273"/>
    <col min="21" max="21" width="12.5" style="309"/>
    <col min="22" max="16384" width="12.5" style="273"/>
  </cols>
  <sheetData>
    <row r="1" spans="1:21" ht="54" customHeight="1">
      <c r="A1" s="785" t="s">
        <v>1226</v>
      </c>
      <c r="B1" s="785"/>
      <c r="C1" s="785"/>
      <c r="D1" s="785"/>
      <c r="E1" s="785"/>
      <c r="F1" s="785"/>
      <c r="G1" s="785"/>
      <c r="H1" s="785"/>
      <c r="I1" s="785"/>
      <c r="J1" s="785"/>
      <c r="K1" s="785"/>
      <c r="L1" s="785"/>
      <c r="M1" s="785"/>
      <c r="N1" s="785"/>
      <c r="O1" s="785"/>
      <c r="P1" s="785"/>
      <c r="Q1" s="785"/>
      <c r="R1" s="785"/>
      <c r="S1" s="785"/>
      <c r="T1" s="785"/>
      <c r="U1" s="785"/>
    </row>
    <row r="2" spans="1:21">
      <c r="A2" s="786"/>
      <c r="B2" s="786"/>
      <c r="C2" s="786"/>
      <c r="D2" s="786"/>
      <c r="E2" s="786"/>
      <c r="F2" s="786"/>
      <c r="G2" s="786"/>
      <c r="H2" s="786"/>
      <c r="I2" s="786"/>
      <c r="J2" s="786"/>
      <c r="K2" s="786"/>
      <c r="L2" s="786"/>
      <c r="M2" s="786"/>
      <c r="N2" s="786"/>
      <c r="O2" s="786"/>
      <c r="P2" s="787" t="s">
        <v>2</v>
      </c>
      <c r="Q2" s="787"/>
      <c r="R2" s="787"/>
      <c r="S2" s="787"/>
      <c r="T2" s="788"/>
      <c r="U2" s="789" t="s">
        <v>3</v>
      </c>
    </row>
    <row r="3" spans="1:21" ht="85">
      <c r="A3" s="274" t="s">
        <v>4</v>
      </c>
      <c r="B3" s="275" t="s">
        <v>5</v>
      </c>
      <c r="C3" s="275" t="s">
        <v>1358</v>
      </c>
      <c r="D3" s="276" t="s">
        <v>6</v>
      </c>
      <c r="E3" s="276" t="s">
        <v>7</v>
      </c>
      <c r="F3" s="274" t="s">
        <v>8</v>
      </c>
      <c r="G3" s="274" t="s">
        <v>9</v>
      </c>
      <c r="H3" s="274" t="s">
        <v>10</v>
      </c>
      <c r="I3" s="274" t="s">
        <v>11</v>
      </c>
      <c r="J3" s="274" t="s">
        <v>12</v>
      </c>
      <c r="K3" s="274" t="s">
        <v>13</v>
      </c>
      <c r="L3" s="277" t="s">
        <v>14</v>
      </c>
      <c r="M3" s="274" t="s">
        <v>15</v>
      </c>
      <c r="N3" s="274" t="s">
        <v>16</v>
      </c>
      <c r="O3" s="274" t="s">
        <v>17</v>
      </c>
      <c r="P3" s="278" t="s">
        <v>18</v>
      </c>
      <c r="Q3" s="278" t="s">
        <v>19</v>
      </c>
      <c r="R3" s="278" t="s">
        <v>20</v>
      </c>
      <c r="S3" s="278" t="s">
        <v>21</v>
      </c>
      <c r="T3" s="279" t="s">
        <v>22</v>
      </c>
      <c r="U3" s="790"/>
    </row>
    <row r="4" spans="1:21" s="311" customFormat="1" ht="31.75" customHeight="1">
      <c r="A4" s="289" t="s">
        <v>1227</v>
      </c>
      <c r="B4" s="290" t="s">
        <v>39</v>
      </c>
      <c r="C4" s="290" t="s">
        <v>1230</v>
      </c>
      <c r="D4" s="291" t="s">
        <v>1231</v>
      </c>
      <c r="E4" s="291" t="s">
        <v>1232</v>
      </c>
      <c r="F4" s="317" t="s">
        <v>99</v>
      </c>
      <c r="G4" s="292" t="s">
        <v>145</v>
      </c>
      <c r="H4" s="292" t="s">
        <v>29</v>
      </c>
      <c r="I4" s="292">
        <v>1</v>
      </c>
      <c r="J4" s="293">
        <v>8500</v>
      </c>
      <c r="K4" s="289">
        <v>1</v>
      </c>
      <c r="L4" s="293">
        <f t="shared" ref="L4:L12" si="0">J4*K4</f>
        <v>8500</v>
      </c>
      <c r="M4" s="293">
        <f t="shared" ref="M4:M12" si="1">L4*0.09</f>
        <v>765</v>
      </c>
      <c r="N4" s="293">
        <v>0</v>
      </c>
      <c r="O4" s="294">
        <f t="shared" ref="O4:O12" si="2">L4+M4+N4</f>
        <v>9265</v>
      </c>
      <c r="P4" s="286"/>
      <c r="Q4" s="286"/>
      <c r="R4" s="286"/>
      <c r="S4" s="286"/>
      <c r="T4" s="287"/>
      <c r="U4" s="312"/>
    </row>
    <row r="5" spans="1:21" s="311" customFormat="1" ht="31.75" customHeight="1">
      <c r="A5" s="289" t="s">
        <v>1227</v>
      </c>
      <c r="B5" s="290" t="s">
        <v>39</v>
      </c>
      <c r="C5" s="290" t="s">
        <v>1230</v>
      </c>
      <c r="D5" s="291" t="s">
        <v>1233</v>
      </c>
      <c r="E5" s="291" t="s">
        <v>1234</v>
      </c>
      <c r="F5" s="320" t="s">
        <v>99</v>
      </c>
      <c r="G5" s="292" t="s">
        <v>145</v>
      </c>
      <c r="H5" s="292" t="s">
        <v>29</v>
      </c>
      <c r="I5" s="292">
        <v>1</v>
      </c>
      <c r="J5" s="293">
        <v>6615</v>
      </c>
      <c r="K5" s="289">
        <v>1</v>
      </c>
      <c r="L5" s="293">
        <f t="shared" si="0"/>
        <v>6615</v>
      </c>
      <c r="M5" s="293">
        <f t="shared" si="1"/>
        <v>595.35</v>
      </c>
      <c r="N5" s="293">
        <v>0</v>
      </c>
      <c r="O5" s="294">
        <f t="shared" si="2"/>
        <v>7210.35</v>
      </c>
      <c r="P5" s="286"/>
      <c r="Q5" s="286"/>
      <c r="R5" s="286"/>
      <c r="S5" s="286"/>
      <c r="T5" s="287"/>
      <c r="U5" s="312"/>
    </row>
    <row r="6" spans="1:21" ht="31.75" customHeight="1">
      <c r="A6" s="280" t="s">
        <v>1227</v>
      </c>
      <c r="B6" s="281" t="s">
        <v>39</v>
      </c>
      <c r="C6" s="281" t="s">
        <v>24</v>
      </c>
      <c r="D6" s="282" t="s">
        <v>1228</v>
      </c>
      <c r="E6" s="282" t="s">
        <v>1229</v>
      </c>
      <c r="F6" s="300" t="s">
        <v>62</v>
      </c>
      <c r="G6" s="283" t="s">
        <v>145</v>
      </c>
      <c r="H6" s="283" t="s">
        <v>42</v>
      </c>
      <c r="I6" s="283">
        <v>5</v>
      </c>
      <c r="J6" s="284">
        <v>1829</v>
      </c>
      <c r="K6" s="280">
        <v>12</v>
      </c>
      <c r="L6" s="284">
        <f t="shared" si="0"/>
        <v>21948</v>
      </c>
      <c r="M6" s="284">
        <f t="shared" si="1"/>
        <v>1975.32</v>
      </c>
      <c r="N6" s="284">
        <v>0</v>
      </c>
      <c r="O6" s="285">
        <f t="shared" si="2"/>
        <v>23923.32</v>
      </c>
      <c r="P6" s="286"/>
      <c r="Q6" s="286"/>
      <c r="R6" s="286"/>
      <c r="S6" s="286"/>
      <c r="T6" s="287"/>
      <c r="U6" s="288"/>
    </row>
    <row r="7" spans="1:21" ht="31.75" customHeight="1">
      <c r="A7" s="280" t="s">
        <v>1227</v>
      </c>
      <c r="B7" s="281" t="s">
        <v>39</v>
      </c>
      <c r="C7" s="281" t="s">
        <v>24</v>
      </c>
      <c r="D7" s="282" t="s">
        <v>1235</v>
      </c>
      <c r="E7" s="296" t="s">
        <v>1236</v>
      </c>
      <c r="F7" s="300" t="s">
        <v>62</v>
      </c>
      <c r="G7" s="283" t="s">
        <v>145</v>
      </c>
      <c r="H7" s="283" t="s">
        <v>42</v>
      </c>
      <c r="I7" s="283">
        <v>5</v>
      </c>
      <c r="J7" s="284">
        <v>120</v>
      </c>
      <c r="K7" s="280">
        <v>15</v>
      </c>
      <c r="L7" s="284">
        <f t="shared" si="0"/>
        <v>1800</v>
      </c>
      <c r="M7" s="284">
        <f t="shared" si="1"/>
        <v>162</v>
      </c>
      <c r="N7" s="284">
        <v>0</v>
      </c>
      <c r="O7" s="285">
        <f t="shared" si="2"/>
        <v>1962</v>
      </c>
      <c r="P7" s="286"/>
      <c r="Q7" s="286"/>
      <c r="R7" s="286"/>
      <c r="S7" s="286"/>
      <c r="T7" s="287"/>
      <c r="U7" s="288"/>
    </row>
    <row r="8" spans="1:21" ht="31" customHeight="1">
      <c r="A8" s="280" t="s">
        <v>1227</v>
      </c>
      <c r="B8" s="281" t="s">
        <v>39</v>
      </c>
      <c r="C8" s="281" t="s">
        <v>24</v>
      </c>
      <c r="D8" s="288" t="s">
        <v>1237</v>
      </c>
      <c r="E8" s="318" t="s">
        <v>1238</v>
      </c>
      <c r="F8" s="300" t="s">
        <v>62</v>
      </c>
      <c r="G8" s="283" t="s">
        <v>145</v>
      </c>
      <c r="H8" s="283" t="s">
        <v>42</v>
      </c>
      <c r="I8" s="280">
        <v>3</v>
      </c>
      <c r="J8" s="284">
        <v>300</v>
      </c>
      <c r="K8" s="283">
        <v>3</v>
      </c>
      <c r="L8" s="284">
        <f t="shared" si="0"/>
        <v>900</v>
      </c>
      <c r="M8" s="284">
        <f t="shared" si="1"/>
        <v>81</v>
      </c>
      <c r="N8" s="284">
        <v>50</v>
      </c>
      <c r="O8" s="285">
        <f t="shared" si="2"/>
        <v>1031</v>
      </c>
      <c r="P8" s="297"/>
      <c r="Q8" s="297"/>
      <c r="R8" s="297"/>
      <c r="S8" s="297"/>
      <c r="T8" s="298"/>
      <c r="U8" s="288"/>
    </row>
    <row r="9" spans="1:21" ht="31.75" customHeight="1">
      <c r="A9" s="280" t="s">
        <v>1227</v>
      </c>
      <c r="B9" s="281" t="s">
        <v>30</v>
      </c>
      <c r="C9" s="281" t="s">
        <v>24</v>
      </c>
      <c r="D9" s="288" t="s">
        <v>1243</v>
      </c>
      <c r="E9" s="318" t="s">
        <v>1244</v>
      </c>
      <c r="F9" s="300" t="s">
        <v>62</v>
      </c>
      <c r="G9" s="283" t="s">
        <v>145</v>
      </c>
      <c r="H9" s="283" t="s">
        <v>29</v>
      </c>
      <c r="I9" s="280">
        <v>3</v>
      </c>
      <c r="J9" s="284">
        <v>750</v>
      </c>
      <c r="K9" s="283">
        <v>2</v>
      </c>
      <c r="L9" s="284">
        <f t="shared" si="0"/>
        <v>1500</v>
      </c>
      <c r="M9" s="284">
        <f t="shared" si="1"/>
        <v>135</v>
      </c>
      <c r="N9" s="284">
        <v>0</v>
      </c>
      <c r="O9" s="285">
        <f t="shared" si="2"/>
        <v>1635</v>
      </c>
      <c r="P9" s="297"/>
      <c r="Q9" s="297"/>
      <c r="R9" s="297"/>
      <c r="S9" s="297"/>
      <c r="T9" s="298"/>
      <c r="U9" s="288"/>
    </row>
    <row r="10" spans="1:21" ht="31.75" customHeight="1">
      <c r="A10" s="280" t="s">
        <v>1227</v>
      </c>
      <c r="B10" s="281" t="s">
        <v>30</v>
      </c>
      <c r="C10" s="281" t="s">
        <v>24</v>
      </c>
      <c r="D10" s="288" t="s">
        <v>1245</v>
      </c>
      <c r="E10" s="318" t="s">
        <v>1244</v>
      </c>
      <c r="F10" s="319" t="s">
        <v>62</v>
      </c>
      <c r="G10" s="283" t="s">
        <v>145</v>
      </c>
      <c r="H10" s="283" t="s">
        <v>29</v>
      </c>
      <c r="I10" s="280">
        <v>3</v>
      </c>
      <c r="J10" s="284">
        <v>250</v>
      </c>
      <c r="K10" s="283">
        <v>2</v>
      </c>
      <c r="L10" s="284">
        <f t="shared" si="0"/>
        <v>500</v>
      </c>
      <c r="M10" s="284">
        <f t="shared" si="1"/>
        <v>45</v>
      </c>
      <c r="N10" s="284">
        <v>0</v>
      </c>
      <c r="O10" s="285">
        <f t="shared" si="2"/>
        <v>545</v>
      </c>
      <c r="P10" s="297"/>
      <c r="Q10" s="297"/>
      <c r="R10" s="297"/>
      <c r="S10" s="297"/>
      <c r="T10" s="298"/>
      <c r="U10" s="288"/>
    </row>
    <row r="11" spans="1:21" ht="31.75" customHeight="1">
      <c r="A11" s="280" t="s">
        <v>1227</v>
      </c>
      <c r="B11" s="281" t="s">
        <v>23</v>
      </c>
      <c r="C11" s="281" t="s">
        <v>24</v>
      </c>
      <c r="D11" s="282" t="s">
        <v>1239</v>
      </c>
      <c r="E11" s="282" t="s">
        <v>1240</v>
      </c>
      <c r="F11" s="300" t="s">
        <v>62</v>
      </c>
      <c r="G11" s="283" t="s">
        <v>145</v>
      </c>
      <c r="H11" s="283" t="s">
        <v>29</v>
      </c>
      <c r="I11" s="283">
        <v>5</v>
      </c>
      <c r="J11" s="284">
        <v>699</v>
      </c>
      <c r="K11" s="280">
        <v>5</v>
      </c>
      <c r="L11" s="284">
        <f t="shared" si="0"/>
        <v>3495</v>
      </c>
      <c r="M11" s="284">
        <f t="shared" si="1"/>
        <v>314.55</v>
      </c>
      <c r="N11" s="284">
        <v>200</v>
      </c>
      <c r="O11" s="285">
        <f t="shared" si="2"/>
        <v>4009.55</v>
      </c>
      <c r="P11" s="286"/>
      <c r="Q11" s="286"/>
      <c r="R11" s="286"/>
      <c r="S11" s="286"/>
      <c r="T11" s="287"/>
      <c r="U11" s="288"/>
    </row>
    <row r="12" spans="1:21" ht="31.75" customHeight="1" thickBot="1">
      <c r="A12" s="280" t="s">
        <v>1227</v>
      </c>
      <c r="B12" s="281" t="s">
        <v>23</v>
      </c>
      <c r="C12" s="281" t="s">
        <v>24</v>
      </c>
      <c r="D12" s="282" t="s">
        <v>1241</v>
      </c>
      <c r="E12" s="282" t="s">
        <v>1242</v>
      </c>
      <c r="F12" s="300" t="s">
        <v>62</v>
      </c>
      <c r="G12" s="283" t="s">
        <v>145</v>
      </c>
      <c r="H12" s="283" t="s">
        <v>29</v>
      </c>
      <c r="I12" s="283">
        <v>2</v>
      </c>
      <c r="J12" s="284">
        <v>2148</v>
      </c>
      <c r="K12" s="280">
        <v>2</v>
      </c>
      <c r="L12" s="284">
        <f t="shared" si="0"/>
        <v>4296</v>
      </c>
      <c r="M12" s="284">
        <f t="shared" si="1"/>
        <v>386.64</v>
      </c>
      <c r="N12" s="284">
        <v>430</v>
      </c>
      <c r="O12" s="285">
        <f t="shared" si="2"/>
        <v>5112.6400000000003</v>
      </c>
      <c r="P12" s="286"/>
      <c r="Q12" s="286"/>
      <c r="R12" s="286"/>
      <c r="S12" s="286"/>
      <c r="T12" s="287"/>
      <c r="U12" s="288"/>
    </row>
    <row r="13" spans="1:21" ht="31.75" customHeight="1" thickBot="1">
      <c r="A13" s="791" t="s">
        <v>226</v>
      </c>
      <c r="B13" s="792"/>
      <c r="C13" s="792"/>
      <c r="D13" s="792"/>
      <c r="E13" s="792"/>
      <c r="F13" s="792"/>
      <c r="G13" s="792"/>
      <c r="H13" s="792"/>
      <c r="I13" s="792"/>
      <c r="J13" s="792"/>
      <c r="K13" s="792"/>
      <c r="L13" s="792"/>
      <c r="M13" s="792"/>
      <c r="N13" s="793"/>
      <c r="O13" s="302">
        <f ca="1">SUM(O6:O16)</f>
        <v>38218.51</v>
      </c>
      <c r="P13" s="303"/>
      <c r="Q13" s="304"/>
      <c r="R13" s="304"/>
      <c r="S13" s="304"/>
      <c r="T13" s="279"/>
      <c r="U13" s="305"/>
    </row>
    <row r="14" spans="1:21" s="311" customFormat="1" ht="31.75" customHeight="1">
      <c r="A14" s="313"/>
      <c r="B14" s="313"/>
      <c r="C14" s="313"/>
      <c r="D14" s="313"/>
      <c r="E14" s="313"/>
      <c r="F14" s="313"/>
      <c r="G14" s="313"/>
      <c r="H14" s="313"/>
      <c r="I14" s="313"/>
      <c r="J14" s="313"/>
      <c r="K14" s="313"/>
      <c r="L14" s="313"/>
      <c r="M14" s="313"/>
      <c r="N14" s="313"/>
      <c r="O14" s="314"/>
      <c r="P14" s="315"/>
      <c r="Q14" s="315"/>
      <c r="R14" s="315"/>
      <c r="S14" s="315"/>
      <c r="T14" s="310"/>
      <c r="U14" s="316"/>
    </row>
    <row r="15" spans="1:21" ht="31.75" customHeight="1">
      <c r="A15" s="273" t="s">
        <v>22</v>
      </c>
      <c r="O15" s="307" t="s">
        <v>325</v>
      </c>
      <c r="P15" s="307" t="s">
        <v>325</v>
      </c>
      <c r="Q15" s="306"/>
      <c r="R15" s="306"/>
      <c r="S15" s="306"/>
      <c r="U15" s="308"/>
    </row>
    <row r="16" spans="1:21" ht="31.75" customHeight="1">
      <c r="A16" s="280" t="s">
        <v>1227</v>
      </c>
      <c r="B16" s="281" t="s">
        <v>23</v>
      </c>
      <c r="C16" s="281" t="s">
        <v>44</v>
      </c>
      <c r="D16" s="288" t="s">
        <v>1250</v>
      </c>
      <c r="E16" s="282" t="s">
        <v>1251</v>
      </c>
      <c r="F16" s="301" t="s">
        <v>1248</v>
      </c>
      <c r="G16" s="283"/>
      <c r="H16" s="283"/>
      <c r="I16" s="280"/>
      <c r="J16" s="284" t="s">
        <v>1249</v>
      </c>
      <c r="K16" s="283"/>
      <c r="L16" s="284"/>
      <c r="M16" s="284"/>
      <c r="N16" s="284"/>
      <c r="O16" s="285"/>
      <c r="P16" s="297"/>
      <c r="Q16" s="297"/>
      <c r="R16" s="297"/>
      <c r="S16" s="297"/>
      <c r="T16" s="287"/>
      <c r="U16" s="288"/>
    </row>
    <row r="17" spans="1:21" ht="31.75" customHeight="1">
      <c r="A17" s="280" t="s">
        <v>1227</v>
      </c>
      <c r="B17" s="281" t="s">
        <v>39</v>
      </c>
      <c r="C17" s="281" t="s">
        <v>44</v>
      </c>
      <c r="D17" s="288" t="s">
        <v>1246</v>
      </c>
      <c r="E17" s="318" t="s">
        <v>1247</v>
      </c>
      <c r="F17" s="301" t="s">
        <v>1248</v>
      </c>
      <c r="G17" s="283"/>
      <c r="H17" s="283"/>
      <c r="I17" s="280"/>
      <c r="J17" s="284" t="s">
        <v>1249</v>
      </c>
      <c r="K17" s="283"/>
      <c r="L17" s="284"/>
      <c r="M17" s="284"/>
      <c r="N17" s="284"/>
      <c r="O17" s="285"/>
      <c r="P17" s="297"/>
      <c r="Q17" s="297"/>
      <c r="R17" s="297"/>
      <c r="S17" s="297"/>
      <c r="T17" s="298"/>
      <c r="U17" s="288"/>
    </row>
  </sheetData>
  <sortState ref="A6:U12">
    <sortCondition ref="B6:B12"/>
  </sortState>
  <mergeCells count="5">
    <mergeCell ref="A1:U1"/>
    <mergeCell ref="A2:O2"/>
    <mergeCell ref="P2:T2"/>
    <mergeCell ref="U2:U3"/>
    <mergeCell ref="A13:N13"/>
  </mergeCells>
  <dataValidations count="1">
    <dataValidation allowBlank="1" showInputMessage="1" showErrorMessage="1" promptTitle="Enter Justification" sqref="E6" xr:uid="{FAF6EDF5-9988-7C47-8D23-78E1A9F2E7D8}"/>
  </dataValidations>
  <pageMargins left="0.7" right="0.7" top="0.75" bottom="0.75" header="0.3" footer="0.3"/>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3B946-1F58-4143-8C86-45B3FCF57AF2}">
  <dimension ref="A1:U93"/>
  <sheetViews>
    <sheetView topLeftCell="A42" zoomScaleNormal="100" workbookViewId="0">
      <selection activeCell="O65" sqref="O65"/>
    </sheetView>
  </sheetViews>
  <sheetFormatPr baseColWidth="10" defaultColWidth="11" defaultRowHeight="16"/>
  <cols>
    <col min="1" max="1" width="10.33203125" style="311" customWidth="1"/>
    <col min="2" max="2" width="8" style="546" customWidth="1"/>
    <col min="3" max="3" width="10.5" style="546" customWidth="1"/>
    <col min="4" max="4" width="37" style="311" customWidth="1"/>
    <col min="5" max="5" width="35.5" style="311" customWidth="1"/>
    <col min="6" max="7" width="7.33203125" style="546" customWidth="1"/>
    <col min="8" max="8" width="6.6640625" style="546" customWidth="1"/>
    <col min="9" max="9" width="11.33203125" style="311" bestFit="1" customWidth="1"/>
    <col min="10" max="10" width="13.5" style="311" customWidth="1"/>
    <col min="11" max="11" width="7.83203125" style="311" customWidth="1"/>
    <col min="12" max="12" width="13.6640625" style="311" customWidth="1"/>
    <col min="13" max="13" width="11.5" style="311" bestFit="1" customWidth="1"/>
    <col min="14" max="14" width="11.33203125" style="311" bestFit="1" customWidth="1"/>
    <col min="15" max="15" width="15" style="311" bestFit="1" customWidth="1"/>
    <col min="16" max="19" width="11" style="311"/>
    <col min="20" max="20" width="11" style="548"/>
    <col min="21" max="16384" width="11" style="311"/>
  </cols>
  <sheetData>
    <row r="1" spans="1:21" ht="54" customHeight="1">
      <c r="A1" s="794" t="s">
        <v>1043</v>
      </c>
      <c r="B1" s="794"/>
      <c r="C1" s="794"/>
      <c r="D1" s="794"/>
      <c r="E1" s="794"/>
      <c r="F1" s="794"/>
      <c r="G1" s="794"/>
      <c r="H1" s="794"/>
      <c r="I1" s="794"/>
      <c r="J1" s="794"/>
      <c r="K1" s="794"/>
      <c r="L1" s="794"/>
      <c r="M1" s="794"/>
      <c r="N1" s="794"/>
      <c r="O1" s="794"/>
      <c r="P1" s="794"/>
      <c r="Q1" s="794"/>
      <c r="R1" s="794"/>
      <c r="S1" s="794"/>
      <c r="T1" s="794"/>
      <c r="U1" s="794"/>
    </row>
    <row r="2" spans="1:21" ht="32.25" customHeight="1">
      <c r="A2" s="795"/>
      <c r="B2" s="796"/>
      <c r="C2" s="796"/>
      <c r="D2" s="796"/>
      <c r="E2" s="796"/>
      <c r="F2" s="796"/>
      <c r="G2" s="796"/>
      <c r="H2" s="796"/>
      <c r="I2" s="796"/>
      <c r="J2" s="796"/>
      <c r="K2" s="796"/>
      <c r="L2" s="796"/>
      <c r="M2" s="796"/>
      <c r="N2" s="796"/>
      <c r="O2" s="797"/>
      <c r="P2" s="798" t="s">
        <v>2</v>
      </c>
      <c r="Q2" s="798"/>
      <c r="R2" s="798"/>
      <c r="S2" s="798"/>
      <c r="T2" s="799"/>
      <c r="U2" s="800" t="s">
        <v>3</v>
      </c>
    </row>
    <row r="3" spans="1:21" ht="70.5" customHeight="1">
      <c r="A3" s="477" t="s">
        <v>4</v>
      </c>
      <c r="B3" s="478" t="s">
        <v>5</v>
      </c>
      <c r="C3" s="479" t="s">
        <v>1358</v>
      </c>
      <c r="D3" s="480" t="s">
        <v>6</v>
      </c>
      <c r="E3" s="480" t="s">
        <v>7</v>
      </c>
      <c r="F3" s="480"/>
      <c r="G3" s="477" t="s">
        <v>9</v>
      </c>
      <c r="H3" s="477" t="s">
        <v>10</v>
      </c>
      <c r="I3" s="477" t="s">
        <v>11</v>
      </c>
      <c r="J3" s="477" t="s">
        <v>12</v>
      </c>
      <c r="K3" s="477" t="s">
        <v>13</v>
      </c>
      <c r="L3" s="481" t="s">
        <v>14</v>
      </c>
      <c r="M3" s="477" t="s">
        <v>15</v>
      </c>
      <c r="N3" s="477" t="s">
        <v>16</v>
      </c>
      <c r="O3" s="477" t="s">
        <v>17</v>
      </c>
      <c r="P3" s="477" t="s">
        <v>18</v>
      </c>
      <c r="Q3" s="477" t="s">
        <v>19</v>
      </c>
      <c r="R3" s="477" t="s">
        <v>20</v>
      </c>
      <c r="S3" s="477" t="s">
        <v>21</v>
      </c>
      <c r="T3" s="482" t="s">
        <v>22</v>
      </c>
      <c r="U3" s="801"/>
    </row>
    <row r="4" spans="1:21" ht="52.5" customHeight="1">
      <c r="A4" s="289" t="s">
        <v>1090</v>
      </c>
      <c r="B4" s="290" t="s">
        <v>1091</v>
      </c>
      <c r="C4" s="290" t="s">
        <v>265</v>
      </c>
      <c r="D4" s="295" t="s">
        <v>1092</v>
      </c>
      <c r="E4" s="291" t="s">
        <v>1093</v>
      </c>
      <c r="F4" s="291"/>
      <c r="G4" s="292" t="s">
        <v>28</v>
      </c>
      <c r="H4" s="292" t="s">
        <v>28</v>
      </c>
      <c r="I4" s="289">
        <v>1</v>
      </c>
      <c r="J4" s="293">
        <v>8000</v>
      </c>
      <c r="K4" s="292">
        <v>1</v>
      </c>
      <c r="L4" s="293">
        <f>J4*K4</f>
        <v>8000</v>
      </c>
      <c r="M4" s="293">
        <f>L4*0.09</f>
        <v>720</v>
      </c>
      <c r="N4" s="293">
        <v>0</v>
      </c>
      <c r="O4" s="294">
        <f>SUM(L4:N4)</f>
        <v>8720</v>
      </c>
      <c r="P4" s="483"/>
      <c r="Q4" s="483"/>
      <c r="R4" s="483"/>
      <c r="S4" s="483"/>
      <c r="T4" s="484"/>
      <c r="U4" s="485"/>
    </row>
    <row r="5" spans="1:21" ht="52.5" customHeight="1">
      <c r="A5" s="289" t="s">
        <v>1146</v>
      </c>
      <c r="B5" s="486" t="s">
        <v>1091</v>
      </c>
      <c r="C5" s="290" t="s">
        <v>265</v>
      </c>
      <c r="D5" s="487" t="s">
        <v>1194</v>
      </c>
      <c r="E5" s="291" t="s">
        <v>1195</v>
      </c>
      <c r="F5" s="323"/>
      <c r="G5" s="292" t="s">
        <v>28</v>
      </c>
      <c r="H5" s="292" t="s">
        <v>33</v>
      </c>
      <c r="I5" s="292">
        <v>1</v>
      </c>
      <c r="J5" s="293">
        <v>19.989999999999998</v>
      </c>
      <c r="K5" s="292">
        <v>2100</v>
      </c>
      <c r="L5" s="488">
        <f>J5*K5</f>
        <v>41979</v>
      </c>
      <c r="M5" s="353">
        <v>0</v>
      </c>
      <c r="N5" s="353">
        <v>0</v>
      </c>
      <c r="O5" s="294">
        <f>L5+M5+N5</f>
        <v>41979</v>
      </c>
      <c r="P5" s="489"/>
      <c r="Q5" s="489"/>
      <c r="R5" s="489"/>
      <c r="S5" s="489"/>
      <c r="T5" s="490"/>
      <c r="U5" s="295"/>
    </row>
    <row r="6" spans="1:21" ht="31.5" customHeight="1">
      <c r="A6" s="478" t="s">
        <v>1044</v>
      </c>
      <c r="B6" s="450" t="s">
        <v>39</v>
      </c>
      <c r="C6" s="450" t="s">
        <v>24</v>
      </c>
      <c r="D6" s="451" t="s">
        <v>1045</v>
      </c>
      <c r="E6" s="451" t="s">
        <v>1046</v>
      </c>
      <c r="F6" s="451"/>
      <c r="G6" s="491" t="s">
        <v>28</v>
      </c>
      <c r="H6" s="491" t="s">
        <v>42</v>
      </c>
      <c r="I6" s="491">
        <v>5</v>
      </c>
      <c r="J6" s="492">
        <v>250</v>
      </c>
      <c r="K6" s="478">
        <v>20</v>
      </c>
      <c r="L6" s="492">
        <f t="shared" ref="L6:L20" si="0">J6*K6</f>
        <v>5000</v>
      </c>
      <c r="M6" s="492">
        <f t="shared" ref="M6:M18" si="1">L6*0.09</f>
        <v>450</v>
      </c>
      <c r="N6" s="492"/>
      <c r="O6" s="493">
        <f t="shared" ref="O6:O20" si="2">L6+M6+N6</f>
        <v>5450</v>
      </c>
      <c r="P6" s="494"/>
      <c r="Q6" s="495"/>
      <c r="R6" s="495"/>
      <c r="S6" s="495"/>
      <c r="T6" s="482"/>
      <c r="U6" s="312"/>
    </row>
    <row r="7" spans="1:21" ht="31.5" customHeight="1">
      <c r="A7" s="478" t="s">
        <v>1044</v>
      </c>
      <c r="B7" s="450" t="s">
        <v>39</v>
      </c>
      <c r="C7" s="450" t="s">
        <v>24</v>
      </c>
      <c r="D7" s="451" t="s">
        <v>1047</v>
      </c>
      <c r="E7" s="451" t="s">
        <v>1046</v>
      </c>
      <c r="F7" s="451"/>
      <c r="G7" s="491" t="s">
        <v>28</v>
      </c>
      <c r="H7" s="491" t="s">
        <v>42</v>
      </c>
      <c r="I7" s="491">
        <v>5</v>
      </c>
      <c r="J7" s="492">
        <v>323</v>
      </c>
      <c r="K7" s="478">
        <v>20</v>
      </c>
      <c r="L7" s="492">
        <f t="shared" si="0"/>
        <v>6460</v>
      </c>
      <c r="M7" s="492">
        <f t="shared" si="1"/>
        <v>581.4</v>
      </c>
      <c r="N7" s="492"/>
      <c r="O7" s="493">
        <f t="shared" si="2"/>
        <v>7041.4</v>
      </c>
      <c r="P7" s="494"/>
      <c r="Q7" s="495"/>
      <c r="R7" s="495"/>
      <c r="S7" s="495"/>
      <c r="T7" s="482"/>
      <c r="U7" s="312"/>
    </row>
    <row r="8" spans="1:21" ht="31.5" customHeight="1">
      <c r="A8" s="478" t="s">
        <v>1044</v>
      </c>
      <c r="B8" s="450" t="s">
        <v>39</v>
      </c>
      <c r="C8" s="450" t="s">
        <v>24</v>
      </c>
      <c r="D8" s="451" t="s">
        <v>1050</v>
      </c>
      <c r="E8" s="451" t="s">
        <v>1051</v>
      </c>
      <c r="F8" s="451"/>
      <c r="G8" s="491" t="s">
        <v>28</v>
      </c>
      <c r="H8" s="491" t="s">
        <v>42</v>
      </c>
      <c r="I8" s="491">
        <v>7</v>
      </c>
      <c r="J8" s="492">
        <v>409</v>
      </c>
      <c r="K8" s="478">
        <v>4</v>
      </c>
      <c r="L8" s="492">
        <f t="shared" si="0"/>
        <v>1636</v>
      </c>
      <c r="M8" s="492">
        <f t="shared" si="1"/>
        <v>147.23999999999998</v>
      </c>
      <c r="N8" s="492"/>
      <c r="O8" s="493">
        <f t="shared" si="2"/>
        <v>1783.24</v>
      </c>
      <c r="P8" s="494"/>
      <c r="Q8" s="495"/>
      <c r="R8" s="495"/>
      <c r="S8" s="495"/>
      <c r="T8" s="482"/>
      <c r="U8" s="312"/>
    </row>
    <row r="9" spans="1:21" ht="31.5" customHeight="1">
      <c r="A9" s="478" t="s">
        <v>1044</v>
      </c>
      <c r="B9" s="450" t="s">
        <v>39</v>
      </c>
      <c r="C9" s="450" t="s">
        <v>24</v>
      </c>
      <c r="D9" s="451" t="s">
        <v>1052</v>
      </c>
      <c r="E9" s="451" t="s">
        <v>1053</v>
      </c>
      <c r="F9" s="451"/>
      <c r="G9" s="491" t="s">
        <v>128</v>
      </c>
      <c r="H9" s="491" t="s">
        <v>33</v>
      </c>
      <c r="I9" s="491">
        <v>10</v>
      </c>
      <c r="J9" s="492">
        <v>35000</v>
      </c>
      <c r="K9" s="478">
        <v>1</v>
      </c>
      <c r="L9" s="492">
        <f t="shared" si="0"/>
        <v>35000</v>
      </c>
      <c r="M9" s="492">
        <f t="shared" si="1"/>
        <v>3150</v>
      </c>
      <c r="N9" s="492"/>
      <c r="O9" s="493">
        <f t="shared" si="2"/>
        <v>38150</v>
      </c>
      <c r="P9" s="494"/>
      <c r="Q9" s="495"/>
      <c r="R9" s="495"/>
      <c r="S9" s="495"/>
      <c r="T9" s="482"/>
      <c r="U9" s="312"/>
    </row>
    <row r="10" spans="1:21" ht="31.5" customHeight="1">
      <c r="A10" s="478" t="s">
        <v>1044</v>
      </c>
      <c r="B10" s="450" t="s">
        <v>39</v>
      </c>
      <c r="C10" s="450" t="s">
        <v>24</v>
      </c>
      <c r="D10" s="312" t="s">
        <v>1056</v>
      </c>
      <c r="E10" s="451" t="s">
        <v>1057</v>
      </c>
      <c r="F10" s="451"/>
      <c r="G10" s="491" t="s">
        <v>28</v>
      </c>
      <c r="H10" s="491" t="s">
        <v>42</v>
      </c>
      <c r="I10" s="478">
        <v>20</v>
      </c>
      <c r="J10" s="492">
        <v>195</v>
      </c>
      <c r="K10" s="491">
        <v>4</v>
      </c>
      <c r="L10" s="492">
        <f t="shared" si="0"/>
        <v>780</v>
      </c>
      <c r="M10" s="492">
        <f t="shared" si="1"/>
        <v>70.2</v>
      </c>
      <c r="N10" s="492"/>
      <c r="O10" s="493">
        <f t="shared" si="2"/>
        <v>850.2</v>
      </c>
      <c r="P10" s="494"/>
      <c r="Q10" s="495"/>
      <c r="R10" s="495"/>
      <c r="S10" s="495"/>
      <c r="T10" s="477"/>
      <c r="U10" s="312"/>
    </row>
    <row r="11" spans="1:21" ht="31.5" customHeight="1">
      <c r="A11" s="478" t="s">
        <v>1044</v>
      </c>
      <c r="B11" s="450" t="s">
        <v>39</v>
      </c>
      <c r="C11" s="450" t="s">
        <v>24</v>
      </c>
      <c r="D11" s="312" t="s">
        <v>1058</v>
      </c>
      <c r="E11" s="451" t="s">
        <v>1059</v>
      </c>
      <c r="F11" s="451"/>
      <c r="G11" s="491" t="s">
        <v>28</v>
      </c>
      <c r="H11" s="491" t="s">
        <v>42</v>
      </c>
      <c r="I11" s="478">
        <v>15</v>
      </c>
      <c r="J11" s="492">
        <v>4475</v>
      </c>
      <c r="K11" s="491">
        <v>12</v>
      </c>
      <c r="L11" s="492">
        <f t="shared" si="0"/>
        <v>53700</v>
      </c>
      <c r="M11" s="492">
        <f t="shared" si="1"/>
        <v>4833</v>
      </c>
      <c r="N11" s="492">
        <v>676.8</v>
      </c>
      <c r="O11" s="493">
        <f t="shared" si="2"/>
        <v>59209.8</v>
      </c>
      <c r="P11" s="494"/>
      <c r="Q11" s="495"/>
      <c r="R11" s="495"/>
      <c r="S11" s="495"/>
      <c r="T11" s="482"/>
      <c r="U11" s="312"/>
    </row>
    <row r="12" spans="1:21" ht="31.5" customHeight="1">
      <c r="A12" s="478" t="s">
        <v>1044</v>
      </c>
      <c r="B12" s="450" t="s">
        <v>39</v>
      </c>
      <c r="C12" s="450" t="s">
        <v>83</v>
      </c>
      <c r="D12" s="312" t="s">
        <v>1060</v>
      </c>
      <c r="E12" s="451" t="s">
        <v>1061</v>
      </c>
      <c r="F12" s="451"/>
      <c r="G12" s="491" t="s">
        <v>28</v>
      </c>
      <c r="H12" s="491" t="s">
        <v>42</v>
      </c>
      <c r="I12" s="478">
        <v>1</v>
      </c>
      <c r="J12" s="492">
        <v>1000</v>
      </c>
      <c r="K12" s="491">
        <v>1</v>
      </c>
      <c r="L12" s="492">
        <f t="shared" si="0"/>
        <v>1000</v>
      </c>
      <c r="M12" s="492">
        <f t="shared" si="1"/>
        <v>90</v>
      </c>
      <c r="N12" s="492"/>
      <c r="O12" s="493">
        <f t="shared" si="2"/>
        <v>1090</v>
      </c>
      <c r="P12" s="494"/>
      <c r="Q12" s="495"/>
      <c r="R12" s="495"/>
      <c r="S12" s="495"/>
      <c r="T12" s="482"/>
      <c r="U12" s="312"/>
    </row>
    <row r="13" spans="1:21" ht="31.5" customHeight="1">
      <c r="A13" s="478" t="s">
        <v>1044</v>
      </c>
      <c r="B13" s="450" t="s">
        <v>39</v>
      </c>
      <c r="C13" s="450" t="s">
        <v>83</v>
      </c>
      <c r="D13" s="312" t="s">
        <v>1062</v>
      </c>
      <c r="E13" s="451" t="s">
        <v>1061</v>
      </c>
      <c r="F13" s="451"/>
      <c r="G13" s="491" t="s">
        <v>28</v>
      </c>
      <c r="H13" s="491" t="s">
        <v>42</v>
      </c>
      <c r="I13" s="478">
        <v>1</v>
      </c>
      <c r="J13" s="492">
        <v>1000</v>
      </c>
      <c r="K13" s="491">
        <v>1</v>
      </c>
      <c r="L13" s="492">
        <f t="shared" si="0"/>
        <v>1000</v>
      </c>
      <c r="M13" s="492">
        <f t="shared" si="1"/>
        <v>90</v>
      </c>
      <c r="N13" s="492"/>
      <c r="O13" s="493">
        <f t="shared" si="2"/>
        <v>1090</v>
      </c>
      <c r="P13" s="494"/>
      <c r="Q13" s="495"/>
      <c r="R13" s="495"/>
      <c r="S13" s="495"/>
      <c r="T13" s="482"/>
      <c r="U13" s="312"/>
    </row>
    <row r="14" spans="1:21" ht="31.5" customHeight="1">
      <c r="A14" s="478" t="s">
        <v>1044</v>
      </c>
      <c r="B14" s="450" t="s">
        <v>39</v>
      </c>
      <c r="C14" s="450" t="s">
        <v>83</v>
      </c>
      <c r="D14" s="312" t="s">
        <v>1063</v>
      </c>
      <c r="E14" s="451" t="s">
        <v>1064</v>
      </c>
      <c r="F14" s="451"/>
      <c r="G14" s="491" t="s">
        <v>28</v>
      </c>
      <c r="H14" s="491" t="s">
        <v>42</v>
      </c>
      <c r="I14" s="478">
        <v>1</v>
      </c>
      <c r="J14" s="492">
        <v>1300</v>
      </c>
      <c r="K14" s="491">
        <v>1</v>
      </c>
      <c r="L14" s="492">
        <f t="shared" si="0"/>
        <v>1300</v>
      </c>
      <c r="M14" s="492">
        <f t="shared" si="1"/>
        <v>117</v>
      </c>
      <c r="N14" s="492"/>
      <c r="O14" s="493">
        <f t="shared" si="2"/>
        <v>1417</v>
      </c>
      <c r="P14" s="494"/>
      <c r="Q14" s="495"/>
      <c r="R14" s="495"/>
      <c r="S14" s="495"/>
      <c r="T14" s="482"/>
      <c r="U14" s="312"/>
    </row>
    <row r="15" spans="1:21" ht="31.5" customHeight="1">
      <c r="A15" s="478" t="s">
        <v>1044</v>
      </c>
      <c r="B15" s="450" t="s">
        <v>39</v>
      </c>
      <c r="C15" s="450" t="s">
        <v>83</v>
      </c>
      <c r="D15" s="312" t="s">
        <v>1065</v>
      </c>
      <c r="E15" s="451" t="s">
        <v>1066</v>
      </c>
      <c r="F15" s="451"/>
      <c r="G15" s="491" t="s">
        <v>28</v>
      </c>
      <c r="H15" s="491" t="s">
        <v>42</v>
      </c>
      <c r="I15" s="478">
        <v>1</v>
      </c>
      <c r="J15" s="492">
        <v>600</v>
      </c>
      <c r="K15" s="491">
        <v>1</v>
      </c>
      <c r="L15" s="492">
        <f t="shared" si="0"/>
        <v>600</v>
      </c>
      <c r="M15" s="492">
        <f t="shared" si="1"/>
        <v>54</v>
      </c>
      <c r="N15" s="492"/>
      <c r="O15" s="493">
        <f t="shared" si="2"/>
        <v>654</v>
      </c>
      <c r="P15" s="494"/>
      <c r="Q15" s="495"/>
      <c r="R15" s="495"/>
      <c r="S15" s="495"/>
      <c r="T15" s="482"/>
      <c r="U15" s="312"/>
    </row>
    <row r="16" spans="1:21" ht="31.5" customHeight="1">
      <c r="A16" s="478" t="s">
        <v>1044</v>
      </c>
      <c r="B16" s="450" t="s">
        <v>39</v>
      </c>
      <c r="C16" s="450" t="s">
        <v>83</v>
      </c>
      <c r="D16" s="312" t="s">
        <v>1067</v>
      </c>
      <c r="E16" s="451" t="s">
        <v>1068</v>
      </c>
      <c r="F16" s="451"/>
      <c r="G16" s="491" t="s">
        <v>28</v>
      </c>
      <c r="H16" s="491" t="s">
        <v>42</v>
      </c>
      <c r="I16" s="478">
        <v>1</v>
      </c>
      <c r="J16" s="492">
        <v>1100</v>
      </c>
      <c r="K16" s="491">
        <v>1</v>
      </c>
      <c r="L16" s="492">
        <f t="shared" si="0"/>
        <v>1100</v>
      </c>
      <c r="M16" s="492">
        <f t="shared" si="1"/>
        <v>99</v>
      </c>
      <c r="N16" s="492"/>
      <c r="O16" s="493">
        <f t="shared" si="2"/>
        <v>1199</v>
      </c>
      <c r="P16" s="494"/>
      <c r="Q16" s="495"/>
      <c r="R16" s="495"/>
      <c r="S16" s="495"/>
      <c r="T16" s="482"/>
      <c r="U16" s="312"/>
    </row>
    <row r="17" spans="1:21" ht="31.5" customHeight="1">
      <c r="A17" s="478" t="s">
        <v>1044</v>
      </c>
      <c r="B17" s="450" t="s">
        <v>39</v>
      </c>
      <c r="C17" s="450" t="s">
        <v>24</v>
      </c>
      <c r="D17" s="312" t="s">
        <v>1069</v>
      </c>
      <c r="E17" s="451" t="s">
        <v>1070</v>
      </c>
      <c r="F17" s="451"/>
      <c r="G17" s="491" t="s">
        <v>28</v>
      </c>
      <c r="H17" s="491" t="s">
        <v>42</v>
      </c>
      <c r="I17" s="478">
        <v>10</v>
      </c>
      <c r="J17" s="492">
        <v>125</v>
      </c>
      <c r="K17" s="491">
        <v>20</v>
      </c>
      <c r="L17" s="492">
        <f t="shared" si="0"/>
        <v>2500</v>
      </c>
      <c r="M17" s="492">
        <f t="shared" si="1"/>
        <v>225</v>
      </c>
      <c r="N17" s="492">
        <v>100</v>
      </c>
      <c r="O17" s="493">
        <f t="shared" si="2"/>
        <v>2825</v>
      </c>
      <c r="P17" s="494"/>
      <c r="Q17" s="495"/>
      <c r="R17" s="495"/>
      <c r="S17" s="495"/>
      <c r="T17" s="482"/>
      <c r="U17" s="312"/>
    </row>
    <row r="18" spans="1:21" ht="31.5" customHeight="1">
      <c r="A18" s="478" t="s">
        <v>1044</v>
      </c>
      <c r="B18" s="450" t="s">
        <v>39</v>
      </c>
      <c r="C18" s="450" t="s">
        <v>24</v>
      </c>
      <c r="D18" s="312" t="s">
        <v>1071</v>
      </c>
      <c r="E18" s="451" t="s">
        <v>1072</v>
      </c>
      <c r="F18" s="451"/>
      <c r="G18" s="491" t="s">
        <v>28</v>
      </c>
      <c r="H18" s="491" t="s">
        <v>42</v>
      </c>
      <c r="I18" s="478">
        <v>10</v>
      </c>
      <c r="J18" s="492">
        <v>144.94999999999999</v>
      </c>
      <c r="K18" s="491">
        <v>20</v>
      </c>
      <c r="L18" s="492">
        <f t="shared" si="0"/>
        <v>2899</v>
      </c>
      <c r="M18" s="492">
        <f t="shared" si="1"/>
        <v>260.90999999999997</v>
      </c>
      <c r="N18" s="492">
        <v>200</v>
      </c>
      <c r="O18" s="493">
        <f t="shared" si="2"/>
        <v>3359.91</v>
      </c>
      <c r="P18" s="494"/>
      <c r="Q18" s="495"/>
      <c r="R18" s="495"/>
      <c r="S18" s="495"/>
      <c r="T18" s="482"/>
      <c r="U18" s="312"/>
    </row>
    <row r="19" spans="1:21" ht="31.5" customHeight="1">
      <c r="A19" s="478" t="s">
        <v>1044</v>
      </c>
      <c r="B19" s="450" t="s">
        <v>39</v>
      </c>
      <c r="C19" s="450" t="s">
        <v>83</v>
      </c>
      <c r="D19" s="312" t="s">
        <v>1073</v>
      </c>
      <c r="E19" s="451" t="s">
        <v>1074</v>
      </c>
      <c r="F19" s="451"/>
      <c r="G19" s="491" t="s">
        <v>28</v>
      </c>
      <c r="H19" s="491" t="s">
        <v>42</v>
      </c>
      <c r="I19" s="478">
        <v>1</v>
      </c>
      <c r="J19" s="492">
        <v>4500</v>
      </c>
      <c r="K19" s="491">
        <v>3</v>
      </c>
      <c r="L19" s="492">
        <f t="shared" si="0"/>
        <v>13500</v>
      </c>
      <c r="M19" s="492"/>
      <c r="N19" s="492"/>
      <c r="O19" s="493">
        <f t="shared" si="2"/>
        <v>13500</v>
      </c>
      <c r="P19" s="494"/>
      <c r="Q19" s="495"/>
      <c r="R19" s="495"/>
      <c r="S19" s="495"/>
      <c r="T19" s="482"/>
      <c r="U19" s="312"/>
    </row>
    <row r="20" spans="1:21" ht="31.5" customHeight="1">
      <c r="A20" s="478" t="s">
        <v>1044</v>
      </c>
      <c r="B20" s="450" t="s">
        <v>39</v>
      </c>
      <c r="C20" s="450" t="s">
        <v>83</v>
      </c>
      <c r="D20" s="312" t="s">
        <v>1075</v>
      </c>
      <c r="E20" s="451" t="s">
        <v>1076</v>
      </c>
      <c r="F20" s="451"/>
      <c r="G20" s="491" t="s">
        <v>28</v>
      </c>
      <c r="H20" s="491" t="s">
        <v>33</v>
      </c>
      <c r="I20" s="478">
        <v>1</v>
      </c>
      <c r="J20" s="492">
        <v>2500</v>
      </c>
      <c r="K20" s="491">
        <v>2</v>
      </c>
      <c r="L20" s="492">
        <f t="shared" si="0"/>
        <v>5000</v>
      </c>
      <c r="M20" s="492"/>
      <c r="N20" s="492"/>
      <c r="O20" s="493">
        <f t="shared" si="2"/>
        <v>5000</v>
      </c>
      <c r="P20" s="494"/>
      <c r="Q20" s="495"/>
      <c r="R20" s="495"/>
      <c r="S20" s="495"/>
      <c r="T20" s="482"/>
      <c r="U20" s="312"/>
    </row>
    <row r="21" spans="1:21" ht="31.5" customHeight="1">
      <c r="A21" s="497" t="s">
        <v>1044</v>
      </c>
      <c r="B21" s="497" t="s">
        <v>39</v>
      </c>
      <c r="C21" s="497" t="s">
        <v>83</v>
      </c>
      <c r="D21" s="498" t="s">
        <v>1077</v>
      </c>
      <c r="E21" s="499" t="s">
        <v>1078</v>
      </c>
      <c r="F21" s="499"/>
      <c r="G21" s="500" t="s">
        <v>28</v>
      </c>
      <c r="H21" s="500" t="s">
        <v>33</v>
      </c>
      <c r="I21" s="497">
        <v>1</v>
      </c>
      <c r="J21" s="501">
        <v>2000</v>
      </c>
      <c r="K21" s="500">
        <v>3</v>
      </c>
      <c r="L21" s="501">
        <v>6000</v>
      </c>
      <c r="M21" s="501">
        <v>540</v>
      </c>
      <c r="N21" s="501"/>
      <c r="O21" s="502">
        <v>0</v>
      </c>
      <c r="P21" s="503" t="s">
        <v>1079</v>
      </c>
      <c r="Q21" s="504"/>
      <c r="R21" s="504"/>
      <c r="S21" s="504"/>
      <c r="T21" s="505"/>
      <c r="U21" s="506"/>
    </row>
    <row r="22" spans="1:21" ht="31.5" customHeight="1">
      <c r="A22" s="478" t="s">
        <v>1044</v>
      </c>
      <c r="B22" s="450" t="s">
        <v>39</v>
      </c>
      <c r="C22" s="450" t="s">
        <v>24</v>
      </c>
      <c r="D22" s="312" t="s">
        <v>1080</v>
      </c>
      <c r="E22" s="451" t="s">
        <v>1081</v>
      </c>
      <c r="F22" s="451"/>
      <c r="G22" s="491" t="s">
        <v>28</v>
      </c>
      <c r="H22" s="491" t="s">
        <v>42</v>
      </c>
      <c r="I22" s="478">
        <v>10</v>
      </c>
      <c r="J22" s="492">
        <v>3499</v>
      </c>
      <c r="K22" s="491">
        <v>1</v>
      </c>
      <c r="L22" s="492">
        <f>J22*K22</f>
        <v>3499</v>
      </c>
      <c r="M22" s="492">
        <f>L22*0.09</f>
        <v>314.90999999999997</v>
      </c>
      <c r="N22" s="492">
        <v>122</v>
      </c>
      <c r="O22" s="493">
        <f>L22+M22+N22</f>
        <v>3935.91</v>
      </c>
      <c r="P22" s="494"/>
      <c r="Q22" s="495"/>
      <c r="R22" s="495"/>
      <c r="S22" s="495"/>
      <c r="T22" s="482"/>
      <c r="U22" s="312"/>
    </row>
    <row r="23" spans="1:21" ht="31.5" customHeight="1">
      <c r="A23" s="478" t="s">
        <v>1090</v>
      </c>
      <c r="B23" s="450" t="s">
        <v>39</v>
      </c>
      <c r="C23" s="450" t="s">
        <v>24</v>
      </c>
      <c r="D23" s="312" t="s">
        <v>1364</v>
      </c>
      <c r="E23" s="451" t="s">
        <v>1094</v>
      </c>
      <c r="F23" s="451" t="s">
        <v>330</v>
      </c>
      <c r="G23" s="491" t="s">
        <v>33</v>
      </c>
      <c r="H23" s="491" t="s">
        <v>33</v>
      </c>
      <c r="I23" s="478">
        <v>10</v>
      </c>
      <c r="J23" s="492">
        <v>53900</v>
      </c>
      <c r="K23" s="491">
        <v>1</v>
      </c>
      <c r="L23" s="492">
        <v>53900</v>
      </c>
      <c r="M23" s="492">
        <f>L23*0.09</f>
        <v>4851</v>
      </c>
      <c r="N23" s="492">
        <v>1484</v>
      </c>
      <c r="O23" s="493">
        <f>SUM(L23:N23)</f>
        <v>60235</v>
      </c>
      <c r="P23" s="494"/>
      <c r="Q23" s="495"/>
      <c r="R23" s="495"/>
      <c r="S23" s="495"/>
      <c r="T23" s="482"/>
      <c r="U23" s="312"/>
    </row>
    <row r="24" spans="1:21" ht="31.5" customHeight="1">
      <c r="A24" s="478" t="s">
        <v>1090</v>
      </c>
      <c r="B24" s="450" t="s">
        <v>39</v>
      </c>
      <c r="C24" s="450" t="s">
        <v>24</v>
      </c>
      <c r="D24" s="312" t="s">
        <v>1095</v>
      </c>
      <c r="E24" s="451" t="s">
        <v>1096</v>
      </c>
      <c r="F24" s="451" t="s">
        <v>330</v>
      </c>
      <c r="G24" s="491" t="s">
        <v>33</v>
      </c>
      <c r="H24" s="491" t="s">
        <v>42</v>
      </c>
      <c r="I24" s="478">
        <v>2</v>
      </c>
      <c r="J24" s="492">
        <v>19800</v>
      </c>
      <c r="K24" s="491">
        <v>2</v>
      </c>
      <c r="L24" s="492">
        <v>39600</v>
      </c>
      <c r="M24" s="492">
        <v>3564</v>
      </c>
      <c r="N24" s="492" t="s">
        <v>1097</v>
      </c>
      <c r="O24" s="493">
        <v>43164</v>
      </c>
      <c r="P24" s="494"/>
      <c r="Q24" s="495"/>
      <c r="R24" s="495"/>
      <c r="S24" s="495"/>
      <c r="T24" s="482"/>
      <c r="U24" s="312"/>
    </row>
    <row r="25" spans="1:21" ht="31.5" customHeight="1">
      <c r="A25" s="478" t="s">
        <v>1090</v>
      </c>
      <c r="B25" s="450" t="s">
        <v>39</v>
      </c>
      <c r="C25" s="450" t="s">
        <v>24</v>
      </c>
      <c r="D25" s="312" t="s">
        <v>1098</v>
      </c>
      <c r="E25" s="451" t="s">
        <v>1099</v>
      </c>
      <c r="F25" s="451" t="s">
        <v>330</v>
      </c>
      <c r="G25" s="491" t="s">
        <v>33</v>
      </c>
      <c r="H25" s="491" t="s">
        <v>42</v>
      </c>
      <c r="I25" s="478">
        <v>2</v>
      </c>
      <c r="J25" s="492">
        <v>21300</v>
      </c>
      <c r="K25" s="491">
        <v>2</v>
      </c>
      <c r="L25" s="492">
        <v>42600</v>
      </c>
      <c r="M25" s="492">
        <v>3834</v>
      </c>
      <c r="N25" s="492">
        <v>5000</v>
      </c>
      <c r="O25" s="493">
        <f t="shared" ref="O25:O32" si="3">SUM(L25:N25)</f>
        <v>51434</v>
      </c>
      <c r="P25" s="494"/>
      <c r="Q25" s="495"/>
      <c r="R25" s="495"/>
      <c r="S25" s="495"/>
      <c r="T25" s="482"/>
      <c r="U25" s="312"/>
    </row>
    <row r="26" spans="1:21" ht="31.5" customHeight="1">
      <c r="A26" s="478" t="s">
        <v>1090</v>
      </c>
      <c r="B26" s="450" t="s">
        <v>39</v>
      </c>
      <c r="C26" s="450" t="s">
        <v>24</v>
      </c>
      <c r="D26" s="312" t="s">
        <v>1365</v>
      </c>
      <c r="E26" s="451" t="s">
        <v>1100</v>
      </c>
      <c r="F26" s="451" t="s">
        <v>330</v>
      </c>
      <c r="G26" s="491" t="s">
        <v>33</v>
      </c>
      <c r="H26" s="491" t="s">
        <v>33</v>
      </c>
      <c r="I26" s="478">
        <v>10</v>
      </c>
      <c r="J26" s="492">
        <v>45250</v>
      </c>
      <c r="K26" s="491">
        <v>1</v>
      </c>
      <c r="L26" s="492">
        <v>45250</v>
      </c>
      <c r="M26" s="492">
        <v>4072</v>
      </c>
      <c r="N26" s="492">
        <v>500</v>
      </c>
      <c r="O26" s="493">
        <f t="shared" si="3"/>
        <v>49822</v>
      </c>
      <c r="P26" s="494"/>
      <c r="Q26" s="495"/>
      <c r="R26" s="495"/>
      <c r="S26" s="495"/>
      <c r="T26" s="482"/>
      <c r="U26" s="312"/>
    </row>
    <row r="27" spans="1:21" ht="31.5" customHeight="1">
      <c r="A27" s="478" t="s">
        <v>1090</v>
      </c>
      <c r="B27" s="450" t="s">
        <v>39</v>
      </c>
      <c r="C27" s="450" t="s">
        <v>24</v>
      </c>
      <c r="D27" s="312" t="s">
        <v>1366</v>
      </c>
      <c r="E27" s="451" t="s">
        <v>1101</v>
      </c>
      <c r="F27" s="451" t="s">
        <v>330</v>
      </c>
      <c r="G27" s="491" t="s">
        <v>666</v>
      </c>
      <c r="H27" s="491" t="s">
        <v>33</v>
      </c>
      <c r="I27" s="478">
        <v>20</v>
      </c>
      <c r="J27" s="492">
        <v>5000</v>
      </c>
      <c r="K27" s="491">
        <v>1</v>
      </c>
      <c r="L27" s="492">
        <f t="shared" ref="L27:L32" si="4">J27*K27</f>
        <v>5000</v>
      </c>
      <c r="M27" s="492">
        <f t="shared" ref="M27:M32" si="5">9%*L27</f>
        <v>450</v>
      </c>
      <c r="N27" s="492">
        <v>800</v>
      </c>
      <c r="O27" s="493">
        <f t="shared" si="3"/>
        <v>6250</v>
      </c>
      <c r="P27" s="495"/>
      <c r="Q27" s="495"/>
      <c r="R27" s="495"/>
      <c r="S27" s="495"/>
      <c r="T27" s="477"/>
      <c r="U27" s="312"/>
    </row>
    <row r="28" spans="1:21" ht="31.5" customHeight="1">
      <c r="A28" s="478" t="s">
        <v>1090</v>
      </c>
      <c r="B28" s="450" t="s">
        <v>39</v>
      </c>
      <c r="C28" s="450" t="s">
        <v>24</v>
      </c>
      <c r="D28" s="312" t="s">
        <v>1367</v>
      </c>
      <c r="E28" s="451" t="s">
        <v>1102</v>
      </c>
      <c r="F28" s="451" t="s">
        <v>330</v>
      </c>
      <c r="G28" s="491" t="s">
        <v>666</v>
      </c>
      <c r="H28" s="491" t="s">
        <v>33</v>
      </c>
      <c r="I28" s="478">
        <v>20</v>
      </c>
      <c r="J28" s="492">
        <v>4218.3</v>
      </c>
      <c r="K28" s="491">
        <v>1</v>
      </c>
      <c r="L28" s="492">
        <f t="shared" si="4"/>
        <v>4218.3</v>
      </c>
      <c r="M28" s="492">
        <f t="shared" si="5"/>
        <v>379.64699999999999</v>
      </c>
      <c r="N28" s="492">
        <v>400</v>
      </c>
      <c r="O28" s="493">
        <f t="shared" si="3"/>
        <v>4997.9470000000001</v>
      </c>
      <c r="P28" s="495"/>
      <c r="Q28" s="495"/>
      <c r="R28" s="495"/>
      <c r="S28" s="495"/>
      <c r="T28" s="477"/>
      <c r="U28" s="312"/>
    </row>
    <row r="29" spans="1:21" ht="31.5" customHeight="1">
      <c r="A29" s="478" t="s">
        <v>1090</v>
      </c>
      <c r="B29" s="450" t="s">
        <v>39</v>
      </c>
      <c r="C29" s="450" t="s">
        <v>24</v>
      </c>
      <c r="D29" s="312" t="s">
        <v>1368</v>
      </c>
      <c r="E29" s="451" t="s">
        <v>1103</v>
      </c>
      <c r="F29" s="451" t="s">
        <v>330</v>
      </c>
      <c r="G29" s="491" t="s">
        <v>666</v>
      </c>
      <c r="H29" s="491" t="s">
        <v>33</v>
      </c>
      <c r="I29" s="478">
        <v>20</v>
      </c>
      <c r="J29" s="492">
        <v>8473</v>
      </c>
      <c r="K29" s="491">
        <v>1</v>
      </c>
      <c r="L29" s="492">
        <f t="shared" si="4"/>
        <v>8473</v>
      </c>
      <c r="M29" s="492">
        <f t="shared" si="5"/>
        <v>762.56999999999994</v>
      </c>
      <c r="N29" s="492">
        <v>500</v>
      </c>
      <c r="O29" s="493">
        <f t="shared" si="3"/>
        <v>9735.57</v>
      </c>
      <c r="P29" s="495"/>
      <c r="Q29" s="495"/>
      <c r="R29" s="495"/>
      <c r="S29" s="495"/>
      <c r="T29" s="477"/>
      <c r="U29" s="312"/>
    </row>
    <row r="30" spans="1:21" ht="31.5" customHeight="1">
      <c r="A30" s="478" t="s">
        <v>1090</v>
      </c>
      <c r="B30" s="450" t="s">
        <v>39</v>
      </c>
      <c r="C30" s="450" t="s">
        <v>24</v>
      </c>
      <c r="D30" s="312" t="s">
        <v>1369</v>
      </c>
      <c r="E30" s="451" t="s">
        <v>1104</v>
      </c>
      <c r="F30" s="451" t="s">
        <v>330</v>
      </c>
      <c r="G30" s="491" t="s">
        <v>33</v>
      </c>
      <c r="H30" s="491" t="s">
        <v>33</v>
      </c>
      <c r="I30" s="478">
        <v>15</v>
      </c>
      <c r="J30" s="492">
        <v>61242</v>
      </c>
      <c r="K30" s="491">
        <v>1</v>
      </c>
      <c r="L30" s="492">
        <f t="shared" si="4"/>
        <v>61242</v>
      </c>
      <c r="M30" s="492">
        <f t="shared" si="5"/>
        <v>5511.78</v>
      </c>
      <c r="N30" s="492">
        <v>500</v>
      </c>
      <c r="O30" s="493">
        <f t="shared" si="3"/>
        <v>67253.78</v>
      </c>
      <c r="P30" s="495"/>
      <c r="Q30" s="495"/>
      <c r="R30" s="495"/>
      <c r="S30" s="495"/>
      <c r="T30" s="477"/>
      <c r="U30" s="312"/>
    </row>
    <row r="31" spans="1:21" ht="31.5" customHeight="1">
      <c r="A31" s="478" t="s">
        <v>1090</v>
      </c>
      <c r="B31" s="450" t="s">
        <v>39</v>
      </c>
      <c r="C31" s="450" t="s">
        <v>24</v>
      </c>
      <c r="D31" s="312" t="s">
        <v>1370</v>
      </c>
      <c r="E31" s="451" t="s">
        <v>1105</v>
      </c>
      <c r="F31" s="451" t="s">
        <v>330</v>
      </c>
      <c r="G31" s="491" t="s">
        <v>666</v>
      </c>
      <c r="H31" s="491" t="s">
        <v>33</v>
      </c>
      <c r="I31" s="478">
        <v>10</v>
      </c>
      <c r="J31" s="492">
        <v>24990</v>
      </c>
      <c r="K31" s="491">
        <v>1</v>
      </c>
      <c r="L31" s="492">
        <f t="shared" si="4"/>
        <v>24990</v>
      </c>
      <c r="M31" s="492">
        <f t="shared" si="5"/>
        <v>2249.1</v>
      </c>
      <c r="N31" s="492">
        <v>1000</v>
      </c>
      <c r="O31" s="493">
        <f t="shared" si="3"/>
        <v>28239.1</v>
      </c>
      <c r="P31" s="495"/>
      <c r="Q31" s="495"/>
      <c r="R31" s="495"/>
      <c r="S31" s="495"/>
      <c r="T31" s="477"/>
      <c r="U31" s="312"/>
    </row>
    <row r="32" spans="1:21" ht="31.5" customHeight="1">
      <c r="A32" s="478" t="s">
        <v>1090</v>
      </c>
      <c r="B32" s="450" t="s">
        <v>39</v>
      </c>
      <c r="C32" s="450" t="s">
        <v>24</v>
      </c>
      <c r="D32" s="312" t="s">
        <v>1371</v>
      </c>
      <c r="E32" s="451" t="s">
        <v>1106</v>
      </c>
      <c r="F32" s="451" t="s">
        <v>330</v>
      </c>
      <c r="G32" s="491" t="s">
        <v>33</v>
      </c>
      <c r="H32" s="491" t="s">
        <v>33</v>
      </c>
      <c r="I32" s="478">
        <v>10</v>
      </c>
      <c r="J32" s="492">
        <v>400</v>
      </c>
      <c r="K32" s="491">
        <v>1</v>
      </c>
      <c r="L32" s="492">
        <f t="shared" si="4"/>
        <v>400</v>
      </c>
      <c r="M32" s="492">
        <f t="shared" si="5"/>
        <v>36</v>
      </c>
      <c r="N32" s="492">
        <v>30</v>
      </c>
      <c r="O32" s="493">
        <f t="shared" si="3"/>
        <v>466</v>
      </c>
      <c r="P32" s="495"/>
      <c r="Q32" s="495"/>
      <c r="R32" s="495"/>
      <c r="S32" s="495"/>
      <c r="T32" s="477"/>
      <c r="U32" s="312"/>
    </row>
    <row r="33" spans="1:21" ht="31.5" customHeight="1">
      <c r="A33" s="478" t="s">
        <v>1090</v>
      </c>
      <c r="B33" s="450" t="s">
        <v>39</v>
      </c>
      <c r="C33" s="450" t="s">
        <v>24</v>
      </c>
      <c r="D33" s="312" t="s">
        <v>1107</v>
      </c>
      <c r="E33" s="451" t="s">
        <v>1108</v>
      </c>
      <c r="F33" s="451" t="s">
        <v>330</v>
      </c>
      <c r="G33" s="491" t="s">
        <v>1109</v>
      </c>
      <c r="H33" s="491" t="s">
        <v>33</v>
      </c>
      <c r="I33" s="478" t="s">
        <v>596</v>
      </c>
      <c r="J33" s="492">
        <v>26051.84</v>
      </c>
      <c r="K33" s="491">
        <v>1</v>
      </c>
      <c r="L33" s="492">
        <v>26051.84</v>
      </c>
      <c r="M33" s="492">
        <v>2344.6655999999998</v>
      </c>
      <c r="N33" s="492">
        <v>6645</v>
      </c>
      <c r="O33" s="493">
        <v>35041.505600000004</v>
      </c>
      <c r="P33" s="495"/>
      <c r="Q33" s="495"/>
      <c r="R33" s="495"/>
      <c r="S33" s="495"/>
      <c r="T33" s="477"/>
      <c r="U33" s="507" t="s">
        <v>1110</v>
      </c>
    </row>
    <row r="34" spans="1:21" ht="31.5" customHeight="1">
      <c r="A34" s="478" t="s">
        <v>1090</v>
      </c>
      <c r="B34" s="450" t="s">
        <v>39</v>
      </c>
      <c r="C34" s="450" t="s">
        <v>24</v>
      </c>
      <c r="D34" s="312" t="s">
        <v>1111</v>
      </c>
      <c r="E34" s="451" t="s">
        <v>1112</v>
      </c>
      <c r="F34" s="451" t="s">
        <v>330</v>
      </c>
      <c r="G34" s="491" t="s">
        <v>33</v>
      </c>
      <c r="H34" s="491" t="s">
        <v>33</v>
      </c>
      <c r="I34" s="478"/>
      <c r="J34" s="492">
        <v>9500</v>
      </c>
      <c r="K34" s="491">
        <v>1</v>
      </c>
      <c r="L34" s="492">
        <v>9500</v>
      </c>
      <c r="M34" s="492">
        <v>855</v>
      </c>
      <c r="N34" s="492">
        <v>300</v>
      </c>
      <c r="O34" s="493">
        <f t="shared" ref="O34:O44" si="6">SUM(L34:N34)</f>
        <v>10655</v>
      </c>
      <c r="P34" s="495"/>
      <c r="Q34" s="495"/>
      <c r="R34" s="495"/>
      <c r="S34" s="495"/>
      <c r="T34" s="477"/>
      <c r="U34" s="312"/>
    </row>
    <row r="35" spans="1:21" ht="31.5" customHeight="1">
      <c r="A35" s="478" t="s">
        <v>1090</v>
      </c>
      <c r="B35" s="450" t="s">
        <v>39</v>
      </c>
      <c r="C35" s="450" t="s">
        <v>24</v>
      </c>
      <c r="D35" s="312" t="s">
        <v>1113</v>
      </c>
      <c r="E35" s="451" t="s">
        <v>1114</v>
      </c>
      <c r="F35" s="451" t="s">
        <v>330</v>
      </c>
      <c r="G35" s="491" t="s">
        <v>33</v>
      </c>
      <c r="H35" s="491" t="s">
        <v>33</v>
      </c>
      <c r="I35" s="478"/>
      <c r="J35" s="492">
        <v>9750</v>
      </c>
      <c r="K35" s="491">
        <v>1</v>
      </c>
      <c r="L35" s="492">
        <v>9750</v>
      </c>
      <c r="M35" s="492">
        <v>878</v>
      </c>
      <c r="N35" s="492">
        <v>400</v>
      </c>
      <c r="O35" s="493">
        <f t="shared" si="6"/>
        <v>11028</v>
      </c>
      <c r="P35" s="495"/>
      <c r="Q35" s="495"/>
      <c r="R35" s="495"/>
      <c r="S35" s="495"/>
      <c r="T35" s="477"/>
      <c r="U35" s="312"/>
    </row>
    <row r="36" spans="1:21" ht="31.5" customHeight="1">
      <c r="A36" s="478" t="s">
        <v>1090</v>
      </c>
      <c r="B36" s="450" t="s">
        <v>39</v>
      </c>
      <c r="C36" s="450" t="s">
        <v>83</v>
      </c>
      <c r="D36" s="312" t="s">
        <v>1115</v>
      </c>
      <c r="E36" s="451" t="s">
        <v>1116</v>
      </c>
      <c r="F36" s="451" t="s">
        <v>1117</v>
      </c>
      <c r="G36" s="491" t="s">
        <v>33</v>
      </c>
      <c r="H36" s="491" t="s">
        <v>33</v>
      </c>
      <c r="I36" s="478"/>
      <c r="J36" s="492">
        <v>12500</v>
      </c>
      <c r="K36" s="491">
        <v>1</v>
      </c>
      <c r="L36" s="492">
        <v>12500</v>
      </c>
      <c r="M36" s="492">
        <v>0</v>
      </c>
      <c r="N36" s="492">
        <v>0</v>
      </c>
      <c r="O36" s="493">
        <f t="shared" si="6"/>
        <v>12500</v>
      </c>
      <c r="P36" s="495"/>
      <c r="Q36" s="495"/>
      <c r="R36" s="495"/>
      <c r="S36" s="495"/>
      <c r="T36" s="477"/>
      <c r="U36" s="312"/>
    </row>
    <row r="37" spans="1:21" ht="31.5" customHeight="1">
      <c r="A37" s="478" t="s">
        <v>1090</v>
      </c>
      <c r="B37" s="450" t="s">
        <v>39</v>
      </c>
      <c r="C37" s="450" t="s">
        <v>83</v>
      </c>
      <c r="D37" s="312" t="s">
        <v>1118</v>
      </c>
      <c r="E37" s="451" t="s">
        <v>1119</v>
      </c>
      <c r="F37" s="451" t="s">
        <v>1120</v>
      </c>
      <c r="G37" s="491" t="s">
        <v>33</v>
      </c>
      <c r="H37" s="491" t="s">
        <v>33</v>
      </c>
      <c r="I37" s="478"/>
      <c r="J37" s="492">
        <v>7500</v>
      </c>
      <c r="K37" s="491">
        <v>1</v>
      </c>
      <c r="L37" s="492">
        <v>7500</v>
      </c>
      <c r="M37" s="492">
        <v>0</v>
      </c>
      <c r="N37" s="492">
        <v>0</v>
      </c>
      <c r="O37" s="493">
        <f t="shared" si="6"/>
        <v>7500</v>
      </c>
      <c r="P37" s="495"/>
      <c r="Q37" s="495"/>
      <c r="R37" s="495"/>
      <c r="S37" s="495"/>
      <c r="T37" s="477"/>
      <c r="U37" s="312"/>
    </row>
    <row r="38" spans="1:21" ht="31.5" customHeight="1">
      <c r="A38" s="478" t="s">
        <v>1090</v>
      </c>
      <c r="B38" s="450" t="s">
        <v>39</v>
      </c>
      <c r="C38" s="450" t="s">
        <v>83</v>
      </c>
      <c r="D38" s="312" t="s">
        <v>1121</v>
      </c>
      <c r="E38" s="451" t="s">
        <v>1122</v>
      </c>
      <c r="F38" s="451" t="s">
        <v>600</v>
      </c>
      <c r="G38" s="491" t="s">
        <v>33</v>
      </c>
      <c r="H38" s="491" t="s">
        <v>33</v>
      </c>
      <c r="I38" s="478"/>
      <c r="J38" s="492">
        <v>5900</v>
      </c>
      <c r="K38" s="491">
        <v>1</v>
      </c>
      <c r="L38" s="492">
        <v>5900</v>
      </c>
      <c r="M38" s="492">
        <v>0</v>
      </c>
      <c r="N38" s="492">
        <v>0</v>
      </c>
      <c r="O38" s="493">
        <f t="shared" si="6"/>
        <v>5900</v>
      </c>
      <c r="P38" s="495"/>
      <c r="Q38" s="495"/>
      <c r="R38" s="495"/>
      <c r="S38" s="495"/>
      <c r="T38" s="477"/>
      <c r="U38" s="312"/>
    </row>
    <row r="39" spans="1:21" ht="31.5" customHeight="1">
      <c r="A39" s="478" t="s">
        <v>1090</v>
      </c>
      <c r="B39" s="450" t="s">
        <v>39</v>
      </c>
      <c r="C39" s="450" t="s">
        <v>83</v>
      </c>
      <c r="D39" s="312" t="s">
        <v>1123</v>
      </c>
      <c r="E39" s="451" t="s">
        <v>1124</v>
      </c>
      <c r="F39" s="451" t="s">
        <v>330</v>
      </c>
      <c r="G39" s="491" t="s">
        <v>33</v>
      </c>
      <c r="H39" s="491" t="s">
        <v>1125</v>
      </c>
      <c r="I39" s="478">
        <v>1</v>
      </c>
      <c r="J39" s="492">
        <v>2475</v>
      </c>
      <c r="K39" s="491">
        <v>1</v>
      </c>
      <c r="L39" s="492">
        <v>2475</v>
      </c>
      <c r="M39" s="492"/>
      <c r="N39" s="492"/>
      <c r="O39" s="493">
        <f t="shared" si="6"/>
        <v>2475</v>
      </c>
      <c r="P39" s="495"/>
      <c r="Q39" s="495"/>
      <c r="R39" s="495"/>
      <c r="S39" s="495"/>
      <c r="T39" s="477"/>
      <c r="U39" s="312"/>
    </row>
    <row r="40" spans="1:21" ht="31.5" customHeight="1">
      <c r="A40" s="478" t="s">
        <v>1090</v>
      </c>
      <c r="B40" s="450" t="s">
        <v>39</v>
      </c>
      <c r="C40" s="450" t="s">
        <v>83</v>
      </c>
      <c r="D40" s="312" t="s">
        <v>1126</v>
      </c>
      <c r="E40" s="451" t="s">
        <v>1124</v>
      </c>
      <c r="F40" s="451" t="s">
        <v>330</v>
      </c>
      <c r="G40" s="491" t="s">
        <v>33</v>
      </c>
      <c r="H40" s="491" t="s">
        <v>1125</v>
      </c>
      <c r="I40" s="478">
        <v>1</v>
      </c>
      <c r="J40" s="492">
        <v>5800</v>
      </c>
      <c r="K40" s="491">
        <v>1</v>
      </c>
      <c r="L40" s="492">
        <v>5800</v>
      </c>
      <c r="M40" s="492"/>
      <c r="N40" s="492"/>
      <c r="O40" s="493">
        <f t="shared" si="6"/>
        <v>5800</v>
      </c>
      <c r="P40" s="495"/>
      <c r="Q40" s="495"/>
      <c r="R40" s="495"/>
      <c r="S40" s="495"/>
      <c r="T40" s="477"/>
      <c r="U40" s="312"/>
    </row>
    <row r="41" spans="1:21" ht="31.5" customHeight="1">
      <c r="A41" s="478" t="s">
        <v>1090</v>
      </c>
      <c r="B41" s="450" t="s">
        <v>39</v>
      </c>
      <c r="C41" s="450" t="s">
        <v>83</v>
      </c>
      <c r="D41" s="312" t="s">
        <v>1127</v>
      </c>
      <c r="E41" s="451" t="s">
        <v>1124</v>
      </c>
      <c r="F41" s="451" t="s">
        <v>330</v>
      </c>
      <c r="G41" s="491" t="s">
        <v>33</v>
      </c>
      <c r="H41" s="491" t="s">
        <v>1125</v>
      </c>
      <c r="I41" s="478">
        <v>1</v>
      </c>
      <c r="J41" s="492">
        <v>1000</v>
      </c>
      <c r="K41" s="491">
        <v>1</v>
      </c>
      <c r="L41" s="492">
        <v>1000</v>
      </c>
      <c r="M41" s="492"/>
      <c r="N41" s="492"/>
      <c r="O41" s="493">
        <f t="shared" si="6"/>
        <v>1000</v>
      </c>
      <c r="P41" s="495"/>
      <c r="Q41" s="495"/>
      <c r="R41" s="495"/>
      <c r="S41" s="495"/>
      <c r="T41" s="477"/>
      <c r="U41" s="312"/>
    </row>
    <row r="42" spans="1:21" ht="31.5" customHeight="1">
      <c r="A42" s="478" t="s">
        <v>1090</v>
      </c>
      <c r="B42" s="450" t="s">
        <v>39</v>
      </c>
      <c r="C42" s="450" t="s">
        <v>83</v>
      </c>
      <c r="D42" s="312" t="s">
        <v>1128</v>
      </c>
      <c r="E42" s="451" t="s">
        <v>1124</v>
      </c>
      <c r="F42" s="451" t="s">
        <v>330</v>
      </c>
      <c r="G42" s="491" t="s">
        <v>33</v>
      </c>
      <c r="H42" s="491" t="s">
        <v>1125</v>
      </c>
      <c r="I42" s="478">
        <v>1</v>
      </c>
      <c r="J42" s="492">
        <v>3150</v>
      </c>
      <c r="K42" s="491">
        <v>1</v>
      </c>
      <c r="L42" s="492">
        <v>3150</v>
      </c>
      <c r="M42" s="492"/>
      <c r="N42" s="492"/>
      <c r="O42" s="493">
        <f t="shared" si="6"/>
        <v>3150</v>
      </c>
      <c r="P42" s="495"/>
      <c r="Q42" s="495"/>
      <c r="R42" s="495"/>
      <c r="S42" s="495"/>
      <c r="T42" s="477"/>
      <c r="U42" s="312"/>
    </row>
    <row r="43" spans="1:21" ht="31.5" customHeight="1">
      <c r="A43" s="478" t="s">
        <v>1090</v>
      </c>
      <c r="B43" s="450" t="s">
        <v>39</v>
      </c>
      <c r="C43" s="450" t="s">
        <v>83</v>
      </c>
      <c r="D43" s="312" t="s">
        <v>1129</v>
      </c>
      <c r="E43" s="451" t="s">
        <v>1124</v>
      </c>
      <c r="F43" s="451" t="s">
        <v>330</v>
      </c>
      <c r="G43" s="491" t="s">
        <v>33</v>
      </c>
      <c r="H43" s="491" t="s">
        <v>1125</v>
      </c>
      <c r="I43" s="478">
        <v>1</v>
      </c>
      <c r="J43" s="492">
        <v>3750</v>
      </c>
      <c r="K43" s="491">
        <v>1</v>
      </c>
      <c r="L43" s="492">
        <v>3750</v>
      </c>
      <c r="M43" s="492"/>
      <c r="N43" s="492"/>
      <c r="O43" s="493">
        <f t="shared" si="6"/>
        <v>3750</v>
      </c>
      <c r="P43" s="495"/>
      <c r="Q43" s="495"/>
      <c r="R43" s="495"/>
      <c r="S43" s="495"/>
      <c r="T43" s="477"/>
      <c r="U43" s="312"/>
    </row>
    <row r="44" spans="1:21" ht="31.5" customHeight="1">
      <c r="A44" s="478" t="s">
        <v>1090</v>
      </c>
      <c r="B44" s="450" t="s">
        <v>39</v>
      </c>
      <c r="C44" s="450" t="s">
        <v>83</v>
      </c>
      <c r="D44" s="312" t="s">
        <v>1130</v>
      </c>
      <c r="E44" s="451" t="s">
        <v>1124</v>
      </c>
      <c r="F44" s="451" t="s">
        <v>330</v>
      </c>
      <c r="G44" s="491" t="s">
        <v>33</v>
      </c>
      <c r="H44" s="491" t="s">
        <v>1125</v>
      </c>
      <c r="I44" s="478">
        <v>1</v>
      </c>
      <c r="J44" s="492">
        <v>6500</v>
      </c>
      <c r="K44" s="491">
        <v>1</v>
      </c>
      <c r="L44" s="492">
        <v>6500</v>
      </c>
      <c r="M44" s="492"/>
      <c r="N44" s="492"/>
      <c r="O44" s="493">
        <f t="shared" si="6"/>
        <v>6500</v>
      </c>
      <c r="P44" s="495"/>
      <c r="Q44" s="495"/>
      <c r="R44" s="495"/>
      <c r="S44" s="495"/>
      <c r="T44" s="477"/>
      <c r="U44" s="312"/>
    </row>
    <row r="45" spans="1:21" ht="31.5" customHeight="1">
      <c r="A45" s="478" t="s">
        <v>1135</v>
      </c>
      <c r="B45" s="450" t="s">
        <v>39</v>
      </c>
      <c r="C45" s="450" t="s">
        <v>83</v>
      </c>
      <c r="D45" s="312" t="s">
        <v>1136</v>
      </c>
      <c r="E45" s="451" t="s">
        <v>1137</v>
      </c>
      <c r="F45" s="513" t="s">
        <v>248</v>
      </c>
      <c r="G45" s="491" t="s">
        <v>28</v>
      </c>
      <c r="H45" s="491" t="s">
        <v>471</v>
      </c>
      <c r="I45" s="491">
        <v>1</v>
      </c>
      <c r="J45" s="514" t="s">
        <v>1138</v>
      </c>
      <c r="K45" s="478">
        <v>3</v>
      </c>
      <c r="L45" s="492">
        <v>18360</v>
      </c>
      <c r="M45" s="492">
        <v>0</v>
      </c>
      <c r="N45" s="492">
        <v>0</v>
      </c>
      <c r="O45" s="492">
        <v>18360</v>
      </c>
      <c r="P45" s="477"/>
      <c r="Q45" s="477"/>
      <c r="R45" s="477"/>
      <c r="S45" s="477"/>
      <c r="T45" s="495"/>
      <c r="U45" s="312"/>
    </row>
    <row r="46" spans="1:21" ht="31.5" customHeight="1">
      <c r="A46" s="478" t="s">
        <v>1216</v>
      </c>
      <c r="B46" s="450" t="s">
        <v>39</v>
      </c>
      <c r="C46" s="450" t="s">
        <v>83</v>
      </c>
      <c r="D46" s="312" t="s">
        <v>1217</v>
      </c>
      <c r="E46" s="451" t="s">
        <v>1218</v>
      </c>
      <c r="F46" s="513" t="s">
        <v>248</v>
      </c>
      <c r="G46" s="491" t="s">
        <v>28</v>
      </c>
      <c r="H46" s="491" t="s">
        <v>471</v>
      </c>
      <c r="I46" s="491" t="s">
        <v>607</v>
      </c>
      <c r="J46" s="492">
        <v>15000</v>
      </c>
      <c r="K46" s="478">
        <v>1</v>
      </c>
      <c r="L46" s="492">
        <v>15000</v>
      </c>
      <c r="M46" s="492">
        <v>0</v>
      </c>
      <c r="N46" s="492">
        <v>0</v>
      </c>
      <c r="O46" s="492">
        <v>15000</v>
      </c>
      <c r="P46" s="478"/>
      <c r="Q46" s="478"/>
      <c r="R46" s="477"/>
      <c r="S46" s="478"/>
      <c r="T46" s="491"/>
      <c r="U46" s="312"/>
    </row>
    <row r="47" spans="1:21" ht="31.5" customHeight="1">
      <c r="A47" s="478" t="s">
        <v>1219</v>
      </c>
      <c r="B47" s="450" t="s">
        <v>39</v>
      </c>
      <c r="C47" s="450" t="s">
        <v>83</v>
      </c>
      <c r="D47" s="312" t="s">
        <v>1220</v>
      </c>
      <c r="E47" s="451" t="s">
        <v>1221</v>
      </c>
      <c r="F47" s="312" t="s">
        <v>1222</v>
      </c>
      <c r="G47" s="491" t="s">
        <v>28</v>
      </c>
      <c r="H47" s="491" t="s">
        <v>471</v>
      </c>
      <c r="I47" s="491"/>
      <c r="J47" s="492">
        <v>120000</v>
      </c>
      <c r="K47" s="478">
        <v>1</v>
      </c>
      <c r="L47" s="492">
        <f>J47*K47</f>
        <v>120000</v>
      </c>
      <c r="M47" s="492">
        <v>0</v>
      </c>
      <c r="N47" s="492">
        <v>0</v>
      </c>
      <c r="O47" s="492">
        <v>120000</v>
      </c>
      <c r="P47" s="478"/>
      <c r="Q47" s="478"/>
      <c r="R47" s="477"/>
      <c r="S47" s="478"/>
      <c r="T47" s="491"/>
      <c r="U47" s="312"/>
    </row>
    <row r="48" spans="1:21" ht="31.5" customHeight="1">
      <c r="A48" s="478" t="s">
        <v>1219</v>
      </c>
      <c r="B48" s="450" t="s">
        <v>39</v>
      </c>
      <c r="C48" s="450" t="s">
        <v>83</v>
      </c>
      <c r="D48" s="312" t="s">
        <v>1223</v>
      </c>
      <c r="E48" s="451" t="s">
        <v>1224</v>
      </c>
      <c r="F48" s="513" t="s">
        <v>1225</v>
      </c>
      <c r="G48" s="491" t="s">
        <v>28</v>
      </c>
      <c r="H48" s="491" t="s">
        <v>29</v>
      </c>
      <c r="I48" s="491">
        <v>1</v>
      </c>
      <c r="J48" s="492">
        <v>7500</v>
      </c>
      <c r="K48" s="478">
        <v>2</v>
      </c>
      <c r="L48" s="492">
        <f>J48*K48</f>
        <v>15000</v>
      </c>
      <c r="M48" s="492">
        <v>0</v>
      </c>
      <c r="N48" s="492"/>
      <c r="O48" s="492">
        <f>SUM(L48:N48)</f>
        <v>15000</v>
      </c>
      <c r="P48" s="478"/>
      <c r="Q48" s="478"/>
      <c r="R48" s="477"/>
      <c r="S48" s="477"/>
      <c r="T48" s="491"/>
      <c r="U48" s="312"/>
    </row>
    <row r="49" spans="1:21" ht="31.5" customHeight="1">
      <c r="A49" s="478" t="s">
        <v>1146</v>
      </c>
      <c r="B49" s="478" t="s">
        <v>645</v>
      </c>
      <c r="C49" s="450" t="s">
        <v>83</v>
      </c>
      <c r="D49" s="312" t="s">
        <v>1147</v>
      </c>
      <c r="E49" s="451" t="s">
        <v>1148</v>
      </c>
      <c r="F49" s="513"/>
      <c r="G49" s="491" t="s">
        <v>28</v>
      </c>
      <c r="H49" s="491" t="s">
        <v>42</v>
      </c>
      <c r="I49" s="491" t="s">
        <v>1149</v>
      </c>
      <c r="J49" s="492">
        <v>24000</v>
      </c>
      <c r="K49" s="478">
        <v>1</v>
      </c>
      <c r="L49" s="492">
        <v>24000</v>
      </c>
      <c r="M49" s="492" t="s">
        <v>125</v>
      </c>
      <c r="N49" s="492" t="s">
        <v>125</v>
      </c>
      <c r="O49" s="492">
        <v>24000</v>
      </c>
      <c r="P49" s="477"/>
      <c r="Q49" s="477"/>
      <c r="R49" s="477"/>
      <c r="S49" s="477"/>
      <c r="T49" s="495"/>
      <c r="U49" s="312"/>
    </row>
    <row r="50" spans="1:21" ht="31.5" customHeight="1">
      <c r="A50" s="478" t="s">
        <v>1146</v>
      </c>
      <c r="B50" s="478" t="s">
        <v>645</v>
      </c>
      <c r="C50" s="450" t="s">
        <v>83</v>
      </c>
      <c r="D50" s="451" t="s">
        <v>1150</v>
      </c>
      <c r="E50" s="451" t="s">
        <v>1151</v>
      </c>
      <c r="F50" s="513"/>
      <c r="G50" s="491" t="s">
        <v>28</v>
      </c>
      <c r="H50" s="491" t="s">
        <v>42</v>
      </c>
      <c r="I50" s="491" t="s">
        <v>125</v>
      </c>
      <c r="J50" s="492">
        <v>2400</v>
      </c>
      <c r="K50" s="478">
        <v>9</v>
      </c>
      <c r="L50" s="492">
        <f>J50*K50</f>
        <v>21600</v>
      </c>
      <c r="M50" s="492" t="s">
        <v>125</v>
      </c>
      <c r="N50" s="492" t="s">
        <v>125</v>
      </c>
      <c r="O50" s="510">
        <v>21600</v>
      </c>
      <c r="P50" s="477"/>
      <c r="Q50" s="477"/>
      <c r="R50" s="477"/>
      <c r="S50" s="477"/>
      <c r="T50" s="495"/>
      <c r="U50" s="312"/>
    </row>
    <row r="51" spans="1:21" ht="31.5" customHeight="1">
      <c r="A51" s="478" t="s">
        <v>1146</v>
      </c>
      <c r="B51" s="478" t="s">
        <v>645</v>
      </c>
      <c r="C51" s="450" t="s">
        <v>83</v>
      </c>
      <c r="D51" s="515" t="s">
        <v>1152</v>
      </c>
      <c r="E51" s="451" t="s">
        <v>1153</v>
      </c>
      <c r="F51" s="513"/>
      <c r="G51" s="491" t="s">
        <v>125</v>
      </c>
      <c r="H51" s="491" t="s">
        <v>125</v>
      </c>
      <c r="I51" s="491" t="s">
        <v>125</v>
      </c>
      <c r="J51" s="492">
        <v>2500</v>
      </c>
      <c r="K51" s="478">
        <v>3</v>
      </c>
      <c r="L51" s="516">
        <f>J51*K51</f>
        <v>7500</v>
      </c>
      <c r="M51" s="516">
        <v>0</v>
      </c>
      <c r="N51" s="516">
        <v>0</v>
      </c>
      <c r="O51" s="493">
        <f>L51+M51+N51</f>
        <v>7500</v>
      </c>
      <c r="P51" s="477"/>
      <c r="Q51" s="477"/>
      <c r="R51" s="477"/>
      <c r="S51" s="477"/>
      <c r="T51" s="496"/>
      <c r="U51" s="312"/>
    </row>
    <row r="52" spans="1:21" ht="31.5" customHeight="1">
      <c r="A52" s="478" t="s">
        <v>1146</v>
      </c>
      <c r="B52" s="478" t="s">
        <v>645</v>
      </c>
      <c r="C52" s="450" t="s">
        <v>24</v>
      </c>
      <c r="D52" s="515" t="s">
        <v>1154</v>
      </c>
      <c r="E52" s="451" t="s">
        <v>1155</v>
      </c>
      <c r="F52" s="513"/>
      <c r="G52" s="491" t="s">
        <v>128</v>
      </c>
      <c r="H52" s="491" t="s">
        <v>33</v>
      </c>
      <c r="I52" s="491">
        <v>10</v>
      </c>
      <c r="J52" s="492">
        <v>250</v>
      </c>
      <c r="K52" s="478">
        <v>5</v>
      </c>
      <c r="L52" s="516">
        <f>J52*K52</f>
        <v>1250</v>
      </c>
      <c r="M52" s="492">
        <f>L52*0.1</f>
        <v>125</v>
      </c>
      <c r="N52" s="516">
        <v>0</v>
      </c>
      <c r="O52" s="493">
        <f>L52+M52+N52</f>
        <v>1375</v>
      </c>
      <c r="P52" s="477"/>
      <c r="Q52" s="477"/>
      <c r="R52" s="477"/>
      <c r="S52" s="477"/>
      <c r="T52" s="495"/>
      <c r="U52" s="312"/>
    </row>
    <row r="53" spans="1:21" ht="31.5" customHeight="1">
      <c r="A53" s="478" t="s">
        <v>1146</v>
      </c>
      <c r="B53" s="478" t="s">
        <v>645</v>
      </c>
      <c r="C53" s="450" t="s">
        <v>265</v>
      </c>
      <c r="D53" s="515" t="s">
        <v>1156</v>
      </c>
      <c r="E53" s="451" t="s">
        <v>1157</v>
      </c>
      <c r="F53" s="513"/>
      <c r="G53" s="491" t="s">
        <v>28</v>
      </c>
      <c r="H53" s="491" t="s">
        <v>42</v>
      </c>
      <c r="I53" s="491">
        <v>5</v>
      </c>
      <c r="J53" s="492"/>
      <c r="K53" s="478"/>
      <c r="L53" s="516"/>
      <c r="M53" s="492"/>
      <c r="N53" s="516"/>
      <c r="O53" s="493"/>
      <c r="P53" s="477"/>
      <c r="Q53" s="477"/>
      <c r="R53" s="477"/>
      <c r="S53" s="477"/>
      <c r="T53" s="496"/>
      <c r="U53" s="312"/>
    </row>
    <row r="54" spans="1:21" ht="31.5" customHeight="1">
      <c r="A54" s="478" t="s">
        <v>1146</v>
      </c>
      <c r="B54" s="478" t="s">
        <v>645</v>
      </c>
      <c r="C54" s="450" t="s">
        <v>265</v>
      </c>
      <c r="D54" s="312" t="s">
        <v>1161</v>
      </c>
      <c r="E54" s="451" t="s">
        <v>1162</v>
      </c>
      <c r="F54" s="513"/>
      <c r="G54" s="491" t="s">
        <v>28</v>
      </c>
      <c r="H54" s="491" t="s">
        <v>33</v>
      </c>
      <c r="I54" s="491">
        <v>1</v>
      </c>
      <c r="J54" s="492">
        <v>60</v>
      </c>
      <c r="K54" s="491">
        <v>60</v>
      </c>
      <c r="L54" s="516">
        <f t="shared" ref="L54:L66" si="7">J54*K54</f>
        <v>3600</v>
      </c>
      <c r="M54" s="516">
        <v>0</v>
      </c>
      <c r="N54" s="516">
        <v>0</v>
      </c>
      <c r="O54" s="493">
        <f t="shared" ref="O54:O66" si="8">L54+M54+N54</f>
        <v>3600</v>
      </c>
      <c r="P54" s="477"/>
      <c r="Q54" s="477"/>
      <c r="R54" s="477"/>
      <c r="S54" s="477"/>
      <c r="T54" s="496"/>
      <c r="U54" s="312"/>
    </row>
    <row r="55" spans="1:21" ht="31.5" customHeight="1">
      <c r="A55" s="478" t="s">
        <v>1146</v>
      </c>
      <c r="B55" s="478" t="s">
        <v>645</v>
      </c>
      <c r="C55" s="450" t="s">
        <v>265</v>
      </c>
      <c r="D55" s="312" t="s">
        <v>1163</v>
      </c>
      <c r="E55" s="451" t="s">
        <v>1164</v>
      </c>
      <c r="F55" s="513"/>
      <c r="G55" s="491" t="s">
        <v>28</v>
      </c>
      <c r="H55" s="491" t="s">
        <v>33</v>
      </c>
      <c r="I55" s="491">
        <v>1</v>
      </c>
      <c r="J55" s="492">
        <v>20</v>
      </c>
      <c r="K55" s="491">
        <v>20</v>
      </c>
      <c r="L55" s="516">
        <f t="shared" si="7"/>
        <v>400</v>
      </c>
      <c r="M55" s="516">
        <v>0</v>
      </c>
      <c r="N55" s="516">
        <v>0</v>
      </c>
      <c r="O55" s="493">
        <f t="shared" si="8"/>
        <v>400</v>
      </c>
      <c r="P55" s="477"/>
      <c r="Q55" s="477"/>
      <c r="R55" s="477"/>
      <c r="S55" s="477"/>
      <c r="T55" s="496"/>
      <c r="U55" s="312"/>
    </row>
    <row r="56" spans="1:21" ht="31.5" customHeight="1">
      <c r="A56" s="478" t="s">
        <v>1146</v>
      </c>
      <c r="B56" s="478" t="s">
        <v>645</v>
      </c>
      <c r="C56" s="450" t="s">
        <v>83</v>
      </c>
      <c r="D56" s="312" t="s">
        <v>1165</v>
      </c>
      <c r="E56" s="451" t="s">
        <v>1166</v>
      </c>
      <c r="F56" s="513"/>
      <c r="G56" s="491" t="s">
        <v>28</v>
      </c>
      <c r="H56" s="491" t="s">
        <v>125</v>
      </c>
      <c r="I56" s="491" t="s">
        <v>125</v>
      </c>
      <c r="J56" s="492">
        <v>600</v>
      </c>
      <c r="K56" s="491">
        <v>1</v>
      </c>
      <c r="L56" s="516">
        <f t="shared" si="7"/>
        <v>600</v>
      </c>
      <c r="M56" s="516">
        <v>0</v>
      </c>
      <c r="N56" s="516">
        <v>0</v>
      </c>
      <c r="O56" s="493">
        <f t="shared" si="8"/>
        <v>600</v>
      </c>
      <c r="P56" s="477"/>
      <c r="Q56" s="477"/>
      <c r="R56" s="477"/>
      <c r="S56" s="477"/>
      <c r="T56" s="496"/>
      <c r="U56" s="312"/>
    </row>
    <row r="57" spans="1:21" ht="31.5" customHeight="1">
      <c r="A57" s="478" t="s">
        <v>1146</v>
      </c>
      <c r="B57" s="478" t="s">
        <v>645</v>
      </c>
      <c r="C57" s="450" t="s">
        <v>83</v>
      </c>
      <c r="D57" s="312" t="s">
        <v>1167</v>
      </c>
      <c r="E57" s="451" t="s">
        <v>1168</v>
      </c>
      <c r="F57" s="513"/>
      <c r="G57" s="491" t="s">
        <v>28</v>
      </c>
      <c r="H57" s="491" t="s">
        <v>125</v>
      </c>
      <c r="I57" s="491" t="s">
        <v>125</v>
      </c>
      <c r="J57" s="492">
        <v>150</v>
      </c>
      <c r="K57" s="491">
        <v>3</v>
      </c>
      <c r="L57" s="516">
        <f t="shared" si="7"/>
        <v>450</v>
      </c>
      <c r="M57" s="516">
        <v>0</v>
      </c>
      <c r="N57" s="516">
        <v>0</v>
      </c>
      <c r="O57" s="493">
        <f t="shared" si="8"/>
        <v>450</v>
      </c>
      <c r="P57" s="477"/>
      <c r="Q57" s="477"/>
      <c r="R57" s="477"/>
      <c r="S57" s="477"/>
      <c r="T57" s="496"/>
      <c r="U57" s="312"/>
    </row>
    <row r="58" spans="1:21" ht="31.5" customHeight="1">
      <c r="A58" s="517" t="s">
        <v>1146</v>
      </c>
      <c r="B58" s="517" t="s">
        <v>645</v>
      </c>
      <c r="C58" s="518" t="s">
        <v>83</v>
      </c>
      <c r="D58" s="519" t="s">
        <v>1169</v>
      </c>
      <c r="E58" s="520" t="s">
        <v>1170</v>
      </c>
      <c r="F58" s="521"/>
      <c r="G58" s="522" t="s">
        <v>28</v>
      </c>
      <c r="H58" s="522" t="s">
        <v>125</v>
      </c>
      <c r="I58" s="522" t="s">
        <v>125</v>
      </c>
      <c r="J58" s="523">
        <v>6000</v>
      </c>
      <c r="K58" s="522">
        <v>1</v>
      </c>
      <c r="L58" s="524">
        <f t="shared" si="7"/>
        <v>6000</v>
      </c>
      <c r="M58" s="524">
        <v>0</v>
      </c>
      <c r="N58" s="524">
        <v>0</v>
      </c>
      <c r="O58" s="525">
        <f t="shared" si="8"/>
        <v>6000</v>
      </c>
      <c r="P58" s="526"/>
      <c r="Q58" s="526"/>
      <c r="R58" s="526"/>
      <c r="S58" s="526"/>
      <c r="T58" s="527"/>
      <c r="U58" s="506"/>
    </row>
    <row r="59" spans="1:21" ht="31.5" customHeight="1">
      <c r="A59" s="478" t="s">
        <v>1146</v>
      </c>
      <c r="B59" s="478" t="s">
        <v>645</v>
      </c>
      <c r="C59" s="450" t="s">
        <v>83</v>
      </c>
      <c r="D59" s="312" t="s">
        <v>1171</v>
      </c>
      <c r="E59" s="451" t="s">
        <v>1172</v>
      </c>
      <c r="F59" s="513"/>
      <c r="G59" s="491" t="s">
        <v>28</v>
      </c>
      <c r="H59" s="491" t="s">
        <v>33</v>
      </c>
      <c r="I59" s="491" t="s">
        <v>125</v>
      </c>
      <c r="J59" s="492">
        <v>75</v>
      </c>
      <c r="K59" s="491">
        <v>84</v>
      </c>
      <c r="L59" s="516">
        <f t="shared" si="7"/>
        <v>6300</v>
      </c>
      <c r="M59" s="516">
        <v>0</v>
      </c>
      <c r="N59" s="516">
        <v>0</v>
      </c>
      <c r="O59" s="493">
        <f t="shared" si="8"/>
        <v>6300</v>
      </c>
      <c r="P59" s="477"/>
      <c r="Q59" s="477"/>
      <c r="R59" s="477"/>
      <c r="S59" s="477"/>
      <c r="T59" s="496"/>
      <c r="U59" s="312"/>
    </row>
    <row r="60" spans="1:21" ht="31.5" customHeight="1">
      <c r="A60" s="478" t="s">
        <v>1146</v>
      </c>
      <c r="B60" s="478" t="s">
        <v>645</v>
      </c>
      <c r="C60" s="450" t="s">
        <v>83</v>
      </c>
      <c r="D60" s="312" t="s">
        <v>1173</v>
      </c>
      <c r="E60" s="451" t="s">
        <v>1174</v>
      </c>
      <c r="F60" s="513"/>
      <c r="G60" s="491" t="s">
        <v>28</v>
      </c>
      <c r="H60" s="491" t="s">
        <v>125</v>
      </c>
      <c r="I60" s="491" t="s">
        <v>125</v>
      </c>
      <c r="J60" s="492">
        <v>400</v>
      </c>
      <c r="K60" s="491">
        <v>1</v>
      </c>
      <c r="L60" s="516">
        <f t="shared" si="7"/>
        <v>400</v>
      </c>
      <c r="M60" s="510">
        <v>0</v>
      </c>
      <c r="N60" s="516">
        <v>0</v>
      </c>
      <c r="O60" s="493">
        <f t="shared" si="8"/>
        <v>400</v>
      </c>
      <c r="P60" s="477"/>
      <c r="Q60" s="477"/>
      <c r="R60" s="477"/>
      <c r="S60" s="477"/>
      <c r="T60" s="496"/>
      <c r="U60" s="312"/>
    </row>
    <row r="61" spans="1:21" ht="31.5" customHeight="1">
      <c r="A61" s="478" t="s">
        <v>1146</v>
      </c>
      <c r="B61" s="478" t="s">
        <v>645</v>
      </c>
      <c r="C61" s="450" t="s">
        <v>83</v>
      </c>
      <c r="D61" s="312" t="s">
        <v>1175</v>
      </c>
      <c r="E61" s="451" t="s">
        <v>1176</v>
      </c>
      <c r="F61" s="513"/>
      <c r="G61" s="491" t="s">
        <v>28</v>
      </c>
      <c r="H61" s="491" t="s">
        <v>125</v>
      </c>
      <c r="I61" s="491" t="s">
        <v>125</v>
      </c>
      <c r="J61" s="492">
        <v>3000</v>
      </c>
      <c r="K61" s="491">
        <v>1</v>
      </c>
      <c r="L61" s="516">
        <f t="shared" si="7"/>
        <v>3000</v>
      </c>
      <c r="M61" s="510">
        <v>0</v>
      </c>
      <c r="N61" s="510">
        <v>0</v>
      </c>
      <c r="O61" s="493">
        <f t="shared" si="8"/>
        <v>3000</v>
      </c>
      <c r="P61" s="477"/>
      <c r="Q61" s="477"/>
      <c r="R61" s="477"/>
      <c r="S61" s="477"/>
      <c r="T61" s="496"/>
      <c r="U61" s="312"/>
    </row>
    <row r="62" spans="1:21" ht="31.5" customHeight="1">
      <c r="A62" s="478" t="s">
        <v>1146</v>
      </c>
      <c r="B62" s="478" t="s">
        <v>645</v>
      </c>
      <c r="C62" s="450" t="s">
        <v>83</v>
      </c>
      <c r="D62" s="312" t="s">
        <v>1177</v>
      </c>
      <c r="E62" s="451" t="s">
        <v>1178</v>
      </c>
      <c r="F62" s="513"/>
      <c r="G62" s="491" t="s">
        <v>28</v>
      </c>
      <c r="H62" s="491" t="s">
        <v>42</v>
      </c>
      <c r="I62" s="491">
        <v>5</v>
      </c>
      <c r="J62" s="492">
        <v>750</v>
      </c>
      <c r="K62" s="491">
        <v>1</v>
      </c>
      <c r="L62" s="516">
        <f t="shared" si="7"/>
        <v>750</v>
      </c>
      <c r="M62" s="510">
        <v>0</v>
      </c>
      <c r="N62" s="510">
        <v>0</v>
      </c>
      <c r="O62" s="493">
        <f t="shared" si="8"/>
        <v>750</v>
      </c>
      <c r="P62" s="477"/>
      <c r="Q62" s="477"/>
      <c r="R62" s="477"/>
      <c r="S62" s="477"/>
      <c r="T62" s="496"/>
      <c r="U62" s="312"/>
    </row>
    <row r="63" spans="1:21" ht="31.5" customHeight="1">
      <c r="A63" s="478" t="s">
        <v>1146</v>
      </c>
      <c r="B63" s="491" t="s">
        <v>645</v>
      </c>
      <c r="C63" s="450" t="s">
        <v>24</v>
      </c>
      <c r="D63" s="312" t="s">
        <v>1179</v>
      </c>
      <c r="E63" s="451" t="s">
        <v>1180</v>
      </c>
      <c r="F63" s="513"/>
      <c r="G63" s="491" t="s">
        <v>28</v>
      </c>
      <c r="H63" s="491" t="s">
        <v>33</v>
      </c>
      <c r="I63" s="491">
        <v>5</v>
      </c>
      <c r="J63" s="492">
        <v>189.66</v>
      </c>
      <c r="K63" s="491">
        <v>1</v>
      </c>
      <c r="L63" s="516">
        <f t="shared" si="7"/>
        <v>189.66</v>
      </c>
      <c r="M63" s="510">
        <f>J63*0.09</f>
        <v>17.069399999999998</v>
      </c>
      <c r="N63" s="510">
        <v>0</v>
      </c>
      <c r="O63" s="493">
        <f t="shared" si="8"/>
        <v>206.7294</v>
      </c>
      <c r="P63" s="477"/>
      <c r="Q63" s="477"/>
      <c r="R63" s="477"/>
      <c r="S63" s="477"/>
      <c r="T63" s="496"/>
      <c r="U63" s="312"/>
    </row>
    <row r="64" spans="1:21" ht="31.5" customHeight="1">
      <c r="A64" s="478" t="s">
        <v>1146</v>
      </c>
      <c r="B64" s="491" t="s">
        <v>645</v>
      </c>
      <c r="C64" s="450" t="s">
        <v>83</v>
      </c>
      <c r="D64" s="528" t="s">
        <v>1181</v>
      </c>
      <c r="E64" s="451" t="s">
        <v>1182</v>
      </c>
      <c r="F64" s="513"/>
      <c r="G64" s="491" t="s">
        <v>28</v>
      </c>
      <c r="H64" s="491" t="s">
        <v>33</v>
      </c>
      <c r="I64" s="491" t="s">
        <v>125</v>
      </c>
      <c r="J64" s="492">
        <v>75</v>
      </c>
      <c r="K64" s="491">
        <v>70</v>
      </c>
      <c r="L64" s="516">
        <f t="shared" si="7"/>
        <v>5250</v>
      </c>
      <c r="M64" s="510">
        <v>0</v>
      </c>
      <c r="N64" s="510">
        <v>0</v>
      </c>
      <c r="O64" s="493">
        <f t="shared" si="8"/>
        <v>5250</v>
      </c>
      <c r="P64" s="477"/>
      <c r="Q64" s="477"/>
      <c r="R64" s="477"/>
      <c r="S64" s="477"/>
      <c r="T64" s="496"/>
      <c r="U64" s="312"/>
    </row>
    <row r="65" spans="1:21" ht="31.5" customHeight="1">
      <c r="A65" s="549"/>
      <c r="B65" s="550"/>
      <c r="C65" s="551"/>
      <c r="D65" s="552"/>
      <c r="E65" s="553"/>
      <c r="F65" s="554"/>
      <c r="G65" s="550"/>
      <c r="H65" s="550"/>
      <c r="I65" s="550"/>
      <c r="J65" s="555"/>
      <c r="K65" s="550"/>
      <c r="L65" s="556"/>
      <c r="M65" s="557"/>
      <c r="N65" s="557" t="s">
        <v>1373</v>
      </c>
      <c r="O65" s="558">
        <f>SUM(O6:O64)</f>
        <v>823244.09199999995</v>
      </c>
      <c r="P65" s="559"/>
      <c r="Q65" s="559"/>
      <c r="R65" s="559"/>
      <c r="S65" s="559"/>
      <c r="T65" s="560"/>
      <c r="U65" s="561"/>
    </row>
    <row r="66" spans="1:21" ht="31.5" customHeight="1">
      <c r="A66" s="478" t="s">
        <v>1044</v>
      </c>
      <c r="B66" s="529" t="s">
        <v>30</v>
      </c>
      <c r="C66" s="478" t="s">
        <v>24</v>
      </c>
      <c r="D66" s="513" t="s">
        <v>1085</v>
      </c>
      <c r="E66" s="530" t="s">
        <v>1086</v>
      </c>
      <c r="F66" s="530"/>
      <c r="G66" s="491" t="s">
        <v>128</v>
      </c>
      <c r="H66" s="491" t="s">
        <v>42</v>
      </c>
      <c r="I66" s="478">
        <v>10</v>
      </c>
      <c r="J66" s="531">
        <v>10077.66</v>
      </c>
      <c r="K66" s="491">
        <v>1</v>
      </c>
      <c r="L66" s="492">
        <f t="shared" si="7"/>
        <v>10077.66</v>
      </c>
      <c r="M66" s="492">
        <f>L66*0.09</f>
        <v>906.98939999999993</v>
      </c>
      <c r="N66" s="531">
        <v>394.25</v>
      </c>
      <c r="O66" s="493">
        <f t="shared" si="8"/>
        <v>11378.8994</v>
      </c>
      <c r="P66" s="495"/>
      <c r="Q66" s="495"/>
      <c r="R66" s="495"/>
      <c r="S66" s="495"/>
      <c r="T66" s="482"/>
      <c r="U66" s="312"/>
    </row>
    <row r="67" spans="1:21" ht="31.5" customHeight="1">
      <c r="A67" s="517" t="s">
        <v>1141</v>
      </c>
      <c r="B67" s="532" t="s">
        <v>30</v>
      </c>
      <c r="C67" s="518" t="s">
        <v>83</v>
      </c>
      <c r="D67" s="506" t="s">
        <v>1142</v>
      </c>
      <c r="E67" s="520" t="s">
        <v>1143</v>
      </c>
      <c r="F67" s="506" t="s">
        <v>1144</v>
      </c>
      <c r="G67" s="522" t="s">
        <v>28</v>
      </c>
      <c r="H67" s="517" t="s">
        <v>556</v>
      </c>
      <c r="I67" s="517" t="s">
        <v>556</v>
      </c>
      <c r="J67" s="533" t="s">
        <v>1138</v>
      </c>
      <c r="K67" s="517">
        <v>3</v>
      </c>
      <c r="L67" s="523">
        <v>18360</v>
      </c>
      <c r="M67" s="523">
        <v>0</v>
      </c>
      <c r="N67" s="523">
        <v>0</v>
      </c>
      <c r="O67" s="523">
        <v>18360</v>
      </c>
      <c r="P67" s="526"/>
      <c r="Q67" s="526"/>
      <c r="R67" s="526"/>
      <c r="S67" s="526"/>
      <c r="T67" s="527"/>
      <c r="U67" s="506" t="s">
        <v>1145</v>
      </c>
    </row>
    <row r="68" spans="1:21" ht="31.5" customHeight="1">
      <c r="A68" s="478" t="s">
        <v>1146</v>
      </c>
      <c r="B68" s="491" t="s">
        <v>30</v>
      </c>
      <c r="C68" s="450" t="s">
        <v>395</v>
      </c>
      <c r="D68" s="312" t="s">
        <v>1207</v>
      </c>
      <c r="E68" s="451" t="s">
        <v>1208</v>
      </c>
      <c r="F68" s="513"/>
      <c r="G68" s="491" t="s">
        <v>125</v>
      </c>
      <c r="H68" s="491" t="s">
        <v>125</v>
      </c>
      <c r="I68" s="491" t="s">
        <v>125</v>
      </c>
      <c r="J68" s="492">
        <v>1200</v>
      </c>
      <c r="K68" s="491">
        <v>2</v>
      </c>
      <c r="L68" s="516">
        <f t="shared" ref="L68:L69" si="9">J68*K68</f>
        <v>2400</v>
      </c>
      <c r="M68" s="510">
        <v>0</v>
      </c>
      <c r="N68" s="510">
        <v>0</v>
      </c>
      <c r="O68" s="493">
        <f t="shared" ref="O68:O69" si="10">L68+M68+N68</f>
        <v>2400</v>
      </c>
      <c r="P68" s="495"/>
      <c r="Q68" s="495"/>
      <c r="R68" s="495"/>
      <c r="S68" s="495"/>
      <c r="T68" s="496"/>
      <c r="U68" s="507" t="s">
        <v>1193</v>
      </c>
    </row>
    <row r="69" spans="1:21" ht="31.5" customHeight="1">
      <c r="A69" s="478" t="s">
        <v>1146</v>
      </c>
      <c r="B69" s="491" t="s">
        <v>30</v>
      </c>
      <c r="C69" s="450" t="s">
        <v>395</v>
      </c>
      <c r="D69" s="312" t="s">
        <v>1209</v>
      </c>
      <c r="E69" s="451" t="s">
        <v>1210</v>
      </c>
      <c r="F69" s="513"/>
      <c r="G69" s="491" t="s">
        <v>125</v>
      </c>
      <c r="H69" s="491" t="s">
        <v>125</v>
      </c>
      <c r="I69" s="491" t="s">
        <v>125</v>
      </c>
      <c r="J69" s="492">
        <v>232.95</v>
      </c>
      <c r="K69" s="491">
        <v>1</v>
      </c>
      <c r="L69" s="516">
        <f t="shared" si="9"/>
        <v>232.95</v>
      </c>
      <c r="M69" s="510">
        <v>0</v>
      </c>
      <c r="N69" s="510">
        <v>0</v>
      </c>
      <c r="O69" s="493">
        <f t="shared" si="10"/>
        <v>232.95</v>
      </c>
      <c r="P69" s="495"/>
      <c r="Q69" s="495"/>
      <c r="R69" s="495"/>
      <c r="S69" s="495"/>
      <c r="T69" s="496"/>
      <c r="U69" s="312"/>
    </row>
    <row r="70" spans="1:21" ht="31.5" customHeight="1">
      <c r="A70" s="478" t="s">
        <v>1146</v>
      </c>
      <c r="B70" s="491" t="s">
        <v>30</v>
      </c>
      <c r="C70" s="450" t="s">
        <v>395</v>
      </c>
      <c r="D70" s="312" t="s">
        <v>1211</v>
      </c>
      <c r="E70" s="451" t="s">
        <v>1212</v>
      </c>
      <c r="F70" s="513"/>
      <c r="G70" s="491" t="s">
        <v>125</v>
      </c>
      <c r="H70" s="491" t="s">
        <v>125</v>
      </c>
      <c r="I70" s="491" t="s">
        <v>125</v>
      </c>
      <c r="J70" s="492" t="s">
        <v>1213</v>
      </c>
      <c r="K70" s="491">
        <v>0</v>
      </c>
      <c r="L70" s="516" t="s">
        <v>125</v>
      </c>
      <c r="M70" s="510">
        <v>0</v>
      </c>
      <c r="N70" s="510">
        <v>0</v>
      </c>
      <c r="O70" s="510">
        <v>0</v>
      </c>
      <c r="P70" s="495"/>
      <c r="Q70" s="495"/>
      <c r="R70" s="495"/>
      <c r="S70" s="495"/>
      <c r="T70" s="496"/>
      <c r="U70" s="507" t="s">
        <v>1193</v>
      </c>
    </row>
    <row r="71" spans="1:21" ht="31.5" customHeight="1">
      <c r="A71" s="478" t="s">
        <v>1146</v>
      </c>
      <c r="B71" s="491" t="s">
        <v>30</v>
      </c>
      <c r="C71" s="450" t="s">
        <v>395</v>
      </c>
      <c r="D71" s="312" t="s">
        <v>1214</v>
      </c>
      <c r="E71" s="451" t="s">
        <v>1215</v>
      </c>
      <c r="F71" s="513"/>
      <c r="G71" s="491" t="s">
        <v>125</v>
      </c>
      <c r="H71" s="491" t="s">
        <v>125</v>
      </c>
      <c r="I71" s="491" t="s">
        <v>125</v>
      </c>
      <c r="J71" s="492">
        <v>1200</v>
      </c>
      <c r="K71" s="491">
        <v>10</v>
      </c>
      <c r="L71" s="516">
        <f t="shared" ref="L71:L82" si="11">J71*K71</f>
        <v>12000</v>
      </c>
      <c r="M71" s="510">
        <v>0</v>
      </c>
      <c r="N71" s="510">
        <v>0</v>
      </c>
      <c r="O71" s="493">
        <f>L71+M71+N71</f>
        <v>12000</v>
      </c>
      <c r="P71" s="534"/>
      <c r="Q71" s="495"/>
      <c r="R71" s="495"/>
      <c r="S71" s="495"/>
      <c r="T71" s="482"/>
      <c r="U71" s="312"/>
    </row>
    <row r="72" spans="1:21" ht="31.5" customHeight="1">
      <c r="A72" s="478" t="s">
        <v>1044</v>
      </c>
      <c r="B72" s="450" t="s">
        <v>23</v>
      </c>
      <c r="C72" s="450" t="s">
        <v>24</v>
      </c>
      <c r="D72" s="451" t="s">
        <v>1048</v>
      </c>
      <c r="E72" s="451" t="s">
        <v>1049</v>
      </c>
      <c r="F72" s="451"/>
      <c r="G72" s="491" t="s">
        <v>28</v>
      </c>
      <c r="H72" s="491" t="s">
        <v>33</v>
      </c>
      <c r="I72" s="491">
        <v>6</v>
      </c>
      <c r="J72" s="492">
        <v>149</v>
      </c>
      <c r="K72" s="478">
        <v>1</v>
      </c>
      <c r="L72" s="492">
        <f t="shared" si="11"/>
        <v>149</v>
      </c>
      <c r="M72" s="492">
        <f>L72*0.09</f>
        <v>13.41</v>
      </c>
      <c r="N72" s="492"/>
      <c r="O72" s="493">
        <f>L72+M72+N72</f>
        <v>162.41</v>
      </c>
      <c r="P72" s="495"/>
      <c r="Q72" s="495"/>
      <c r="R72" s="495"/>
      <c r="S72" s="495"/>
      <c r="T72" s="482"/>
      <c r="U72" s="312"/>
    </row>
    <row r="73" spans="1:21" ht="31.5" customHeight="1">
      <c r="A73" s="497" t="s">
        <v>1044</v>
      </c>
      <c r="B73" s="497" t="s">
        <v>23</v>
      </c>
      <c r="C73" s="497" t="s">
        <v>24</v>
      </c>
      <c r="D73" s="498" t="s">
        <v>1048</v>
      </c>
      <c r="E73" s="499" t="s">
        <v>1049</v>
      </c>
      <c r="F73" s="499"/>
      <c r="G73" s="500" t="s">
        <v>28</v>
      </c>
      <c r="H73" s="500" t="s">
        <v>33</v>
      </c>
      <c r="I73" s="497">
        <v>6</v>
      </c>
      <c r="J73" s="501">
        <v>149</v>
      </c>
      <c r="K73" s="500">
        <v>1</v>
      </c>
      <c r="L73" s="501">
        <f t="shared" si="11"/>
        <v>149</v>
      </c>
      <c r="M73" s="501">
        <f>L73*0.09</f>
        <v>13.41</v>
      </c>
      <c r="N73" s="501"/>
      <c r="O73" s="502">
        <v>0</v>
      </c>
      <c r="P73" s="535" t="s">
        <v>1082</v>
      </c>
      <c r="Q73" s="504"/>
      <c r="R73" s="504"/>
      <c r="S73" s="504"/>
      <c r="T73" s="505"/>
      <c r="U73" s="506"/>
    </row>
    <row r="74" spans="1:21" ht="31.5" customHeight="1">
      <c r="A74" s="478" t="s">
        <v>1044</v>
      </c>
      <c r="B74" s="450" t="s">
        <v>23</v>
      </c>
      <c r="C74" s="450" t="s">
        <v>24</v>
      </c>
      <c r="D74" s="312" t="s">
        <v>1083</v>
      </c>
      <c r="E74" s="451" t="s">
        <v>1084</v>
      </c>
      <c r="F74" s="451"/>
      <c r="G74" s="491" t="s">
        <v>28</v>
      </c>
      <c r="H74" s="491" t="s">
        <v>33</v>
      </c>
      <c r="I74" s="478">
        <v>10</v>
      </c>
      <c r="J74" s="492">
        <v>975</v>
      </c>
      <c r="K74" s="491">
        <v>2</v>
      </c>
      <c r="L74" s="492">
        <f t="shared" si="11"/>
        <v>1950</v>
      </c>
      <c r="M74" s="492">
        <f>L74*0.09</f>
        <v>175.5</v>
      </c>
      <c r="N74" s="492"/>
      <c r="O74" s="493">
        <f>L74+M74+N74</f>
        <v>2125.5</v>
      </c>
      <c r="P74" s="495"/>
      <c r="Q74" s="495"/>
      <c r="R74" s="495"/>
      <c r="S74" s="495"/>
      <c r="T74" s="482"/>
      <c r="U74" s="312"/>
    </row>
    <row r="75" spans="1:21" ht="31.5" customHeight="1">
      <c r="A75" s="478" t="s">
        <v>1090</v>
      </c>
      <c r="B75" s="450" t="s">
        <v>23</v>
      </c>
      <c r="C75" s="450" t="s">
        <v>24</v>
      </c>
      <c r="D75" s="312" t="s">
        <v>1372</v>
      </c>
      <c r="E75" s="451" t="s">
        <v>1134</v>
      </c>
      <c r="F75" s="491" t="s">
        <v>330</v>
      </c>
      <c r="G75" s="491" t="s">
        <v>666</v>
      </c>
      <c r="H75" s="491" t="s">
        <v>33</v>
      </c>
      <c r="I75" s="491">
        <v>10</v>
      </c>
      <c r="J75" s="508">
        <v>179000</v>
      </c>
      <c r="K75" s="478">
        <v>1</v>
      </c>
      <c r="L75" s="492">
        <f t="shared" si="11"/>
        <v>179000</v>
      </c>
      <c r="M75" s="492">
        <f>9%*L75</f>
        <v>16110</v>
      </c>
      <c r="N75" s="492">
        <v>1200</v>
      </c>
      <c r="O75" s="509">
        <f>SUM(L75:N75)</f>
        <v>196310</v>
      </c>
      <c r="P75" s="510"/>
      <c r="Q75" s="536"/>
      <c r="R75" s="495"/>
      <c r="S75" s="495"/>
      <c r="T75" s="537"/>
      <c r="U75" s="512" t="s">
        <v>1133</v>
      </c>
    </row>
    <row r="76" spans="1:21" ht="31.5" customHeight="1">
      <c r="A76" s="478" t="s">
        <v>1135</v>
      </c>
      <c r="B76" s="450" t="s">
        <v>23</v>
      </c>
      <c r="C76" s="450" t="s">
        <v>24</v>
      </c>
      <c r="D76" s="312" t="s">
        <v>1139</v>
      </c>
      <c r="E76" s="451" t="s">
        <v>1140</v>
      </c>
      <c r="F76" s="513" t="s">
        <v>248</v>
      </c>
      <c r="G76" s="491" t="s">
        <v>128</v>
      </c>
      <c r="H76" s="491" t="s">
        <v>29</v>
      </c>
      <c r="I76" s="491">
        <v>5</v>
      </c>
      <c r="J76" s="492">
        <v>1500</v>
      </c>
      <c r="K76" s="478">
        <v>80</v>
      </c>
      <c r="L76" s="492">
        <f t="shared" si="11"/>
        <v>120000</v>
      </c>
      <c r="M76" s="492">
        <f>L76*0.09</f>
        <v>10800</v>
      </c>
      <c r="N76" s="492">
        <v>0</v>
      </c>
      <c r="O76" s="492">
        <f>L76+M76</f>
        <v>130800</v>
      </c>
      <c r="P76" s="477"/>
      <c r="Q76" s="477"/>
      <c r="R76" s="477"/>
      <c r="S76" s="477"/>
      <c r="T76" s="482"/>
      <c r="U76" s="312"/>
    </row>
    <row r="77" spans="1:21" ht="31.5" customHeight="1">
      <c r="A77" s="478" t="s">
        <v>1146</v>
      </c>
      <c r="B77" s="491" t="s">
        <v>23</v>
      </c>
      <c r="C77" s="450" t="s">
        <v>24</v>
      </c>
      <c r="D77" s="312" t="s">
        <v>1183</v>
      </c>
      <c r="E77" s="451" t="s">
        <v>1184</v>
      </c>
      <c r="F77" s="513"/>
      <c r="G77" s="491" t="s">
        <v>28</v>
      </c>
      <c r="H77" s="491" t="s">
        <v>33</v>
      </c>
      <c r="I77" s="491">
        <v>10</v>
      </c>
      <c r="J77" s="492">
        <v>100</v>
      </c>
      <c r="K77" s="478">
        <v>5</v>
      </c>
      <c r="L77" s="516">
        <f t="shared" si="11"/>
        <v>500</v>
      </c>
      <c r="M77" s="492">
        <v>50</v>
      </c>
      <c r="N77" s="492">
        <v>20</v>
      </c>
      <c r="O77" s="493">
        <f>L77+M77+N77</f>
        <v>570</v>
      </c>
      <c r="P77" s="477"/>
      <c r="Q77" s="477"/>
      <c r="R77" s="477"/>
      <c r="S77" s="477"/>
      <c r="T77" s="496"/>
      <c r="U77" s="312"/>
    </row>
    <row r="78" spans="1:21" ht="31.5" customHeight="1">
      <c r="A78" s="497" t="s">
        <v>1146</v>
      </c>
      <c r="B78" s="500" t="s">
        <v>23</v>
      </c>
      <c r="C78" s="497" t="s">
        <v>265</v>
      </c>
      <c r="D78" s="498" t="s">
        <v>1185</v>
      </c>
      <c r="E78" s="499" t="s">
        <v>1186</v>
      </c>
      <c r="F78" s="538"/>
      <c r="G78" s="500" t="s">
        <v>28</v>
      </c>
      <c r="H78" s="500" t="s">
        <v>33</v>
      </c>
      <c r="I78" s="500">
        <v>5</v>
      </c>
      <c r="J78" s="501">
        <v>29.95</v>
      </c>
      <c r="K78" s="500">
        <v>10</v>
      </c>
      <c r="L78" s="539">
        <f t="shared" si="11"/>
        <v>299.5</v>
      </c>
      <c r="M78" s="539">
        <v>0</v>
      </c>
      <c r="N78" s="539">
        <v>0</v>
      </c>
      <c r="O78" s="540">
        <v>0</v>
      </c>
      <c r="P78" s="526"/>
      <c r="Q78" s="526"/>
      <c r="R78" s="526"/>
      <c r="S78" s="526"/>
      <c r="T78" s="527"/>
      <c r="U78" s="506"/>
    </row>
    <row r="79" spans="1:21" ht="31.5" customHeight="1">
      <c r="A79" s="478" t="s">
        <v>1146</v>
      </c>
      <c r="B79" s="491" t="s">
        <v>23</v>
      </c>
      <c r="C79" s="450" t="s">
        <v>83</v>
      </c>
      <c r="D79" s="312" t="s">
        <v>1187</v>
      </c>
      <c r="E79" s="451" t="s">
        <v>1188</v>
      </c>
      <c r="F79" s="513"/>
      <c r="G79" s="491" t="s">
        <v>28</v>
      </c>
      <c r="H79" s="491" t="s">
        <v>33</v>
      </c>
      <c r="I79" s="478">
        <v>5</v>
      </c>
      <c r="J79" s="492">
        <v>39.99</v>
      </c>
      <c r="K79" s="491">
        <v>3</v>
      </c>
      <c r="L79" s="516">
        <f t="shared" si="11"/>
        <v>119.97</v>
      </c>
      <c r="M79" s="492">
        <f>L79*0.2</f>
        <v>23.994</v>
      </c>
      <c r="N79" s="510">
        <v>0</v>
      </c>
      <c r="O79" s="493">
        <f>L79+M79+N79</f>
        <v>143.964</v>
      </c>
      <c r="P79" s="477"/>
      <c r="Q79" s="477"/>
      <c r="R79" s="477"/>
      <c r="S79" s="477"/>
      <c r="T79" s="496"/>
      <c r="U79" s="312"/>
    </row>
    <row r="80" spans="1:21" ht="31.5" customHeight="1">
      <c r="A80" s="478" t="s">
        <v>1146</v>
      </c>
      <c r="B80" s="491" t="s">
        <v>23</v>
      </c>
      <c r="C80" s="450" t="s">
        <v>83</v>
      </c>
      <c r="D80" s="312" t="s">
        <v>1189</v>
      </c>
      <c r="E80" s="451" t="s">
        <v>1190</v>
      </c>
      <c r="F80" s="513"/>
      <c r="G80" s="491" t="s">
        <v>28</v>
      </c>
      <c r="H80" s="491" t="s">
        <v>33</v>
      </c>
      <c r="I80" s="491" t="s">
        <v>125</v>
      </c>
      <c r="J80" s="492">
        <v>7300</v>
      </c>
      <c r="K80" s="491">
        <v>9</v>
      </c>
      <c r="L80" s="516">
        <f t="shared" si="11"/>
        <v>65700</v>
      </c>
      <c r="M80" s="510">
        <v>0</v>
      </c>
      <c r="N80" s="510">
        <v>0</v>
      </c>
      <c r="O80" s="493">
        <f>L80+M80+N80</f>
        <v>65700</v>
      </c>
      <c r="P80" s="477"/>
      <c r="Q80" s="477"/>
      <c r="R80" s="477"/>
      <c r="S80" s="477"/>
      <c r="T80" s="496"/>
      <c r="U80" s="312"/>
    </row>
    <row r="81" spans="1:21" ht="31.5" customHeight="1">
      <c r="A81" s="478" t="s">
        <v>1146</v>
      </c>
      <c r="B81" s="491" t="s">
        <v>23</v>
      </c>
      <c r="C81" s="450" t="s">
        <v>24</v>
      </c>
      <c r="D81" s="528" t="s">
        <v>1191</v>
      </c>
      <c r="E81" s="451" t="s">
        <v>1192</v>
      </c>
      <c r="F81" s="513"/>
      <c r="G81" s="491" t="s">
        <v>28</v>
      </c>
      <c r="H81" s="491" t="s">
        <v>42</v>
      </c>
      <c r="I81" s="491">
        <v>5</v>
      </c>
      <c r="J81" s="492">
        <v>1299.99</v>
      </c>
      <c r="K81" s="491">
        <v>26</v>
      </c>
      <c r="L81" s="516">
        <f t="shared" si="11"/>
        <v>33799.74</v>
      </c>
      <c r="M81" s="510">
        <f>J81*0.09</f>
        <v>116.9991</v>
      </c>
      <c r="N81" s="510">
        <v>0</v>
      </c>
      <c r="O81" s="493">
        <f>L81+M81+N81</f>
        <v>33916.739099999999</v>
      </c>
      <c r="P81" s="477"/>
      <c r="Q81" s="477"/>
      <c r="R81" s="477"/>
      <c r="S81" s="477"/>
      <c r="T81" s="496"/>
      <c r="U81" s="507" t="s">
        <v>1193</v>
      </c>
    </row>
    <row r="82" spans="1:21" ht="82.5" customHeight="1">
      <c r="A82" s="517" t="s">
        <v>1146</v>
      </c>
      <c r="B82" s="532" t="s">
        <v>1158</v>
      </c>
      <c r="C82" s="518" t="s">
        <v>265</v>
      </c>
      <c r="D82" s="541" t="s">
        <v>1159</v>
      </c>
      <c r="E82" s="542" t="s">
        <v>1160</v>
      </c>
      <c r="F82" s="543"/>
      <c r="G82" s="535" t="s">
        <v>28</v>
      </c>
      <c r="H82" s="535" t="s">
        <v>33</v>
      </c>
      <c r="I82" s="535">
        <v>5</v>
      </c>
      <c r="J82" s="544">
        <v>169</v>
      </c>
      <c r="K82" s="535">
        <v>10</v>
      </c>
      <c r="L82" s="545">
        <f t="shared" si="11"/>
        <v>1690</v>
      </c>
      <c r="M82" s="545">
        <v>0</v>
      </c>
      <c r="N82" s="545">
        <v>0</v>
      </c>
      <c r="O82" s="502">
        <v>0</v>
      </c>
      <c r="P82" s="526"/>
      <c r="Q82" s="526"/>
      <c r="R82" s="526"/>
      <c r="S82" s="526"/>
      <c r="T82" s="527"/>
      <c r="U82" s="506"/>
    </row>
    <row r="83" spans="1:21">
      <c r="O83" s="547">
        <f>SUM(O66:O82)</f>
        <v>474100.46249999997</v>
      </c>
    </row>
    <row r="84" spans="1:21">
      <c r="A84" s="562"/>
      <c r="B84" s="563"/>
      <c r="C84" s="563"/>
      <c r="D84" s="562"/>
      <c r="E84" s="562"/>
      <c r="F84" s="563"/>
      <c r="G84" s="563"/>
      <c r="H84" s="563"/>
      <c r="I84" s="562"/>
      <c r="J84" s="562"/>
      <c r="K84" s="562"/>
      <c r="L84" s="562"/>
      <c r="M84" s="562"/>
      <c r="N84" s="562" t="s">
        <v>1264</v>
      </c>
      <c r="O84" s="564">
        <f>SUM(O65+O83)</f>
        <v>1297344.5544999999</v>
      </c>
      <c r="P84" s="562"/>
      <c r="Q84" s="562"/>
      <c r="R84" s="562"/>
      <c r="S84" s="562"/>
      <c r="T84" s="565"/>
      <c r="U84" s="562"/>
    </row>
    <row r="85" spans="1:21">
      <c r="A85" s="311" t="s">
        <v>22</v>
      </c>
      <c r="O85" s="547"/>
    </row>
    <row r="86" spans="1:21" ht="31.5" customHeight="1">
      <c r="A86" s="478" t="s">
        <v>1044</v>
      </c>
      <c r="B86" s="450" t="s">
        <v>39</v>
      </c>
      <c r="C86" s="450" t="s">
        <v>44</v>
      </c>
      <c r="D86" s="312" t="s">
        <v>1054</v>
      </c>
      <c r="E86" s="451" t="s">
        <v>1055</v>
      </c>
      <c r="F86" s="451"/>
      <c r="G86" s="491" t="s">
        <v>128</v>
      </c>
      <c r="H86" s="491"/>
      <c r="I86" s="478">
        <v>20</v>
      </c>
      <c r="J86" s="492">
        <v>43000</v>
      </c>
      <c r="K86" s="491">
        <v>1</v>
      </c>
      <c r="L86" s="492">
        <f>J86*K86</f>
        <v>43000</v>
      </c>
      <c r="M86" s="492">
        <f>L86*0.09</f>
        <v>3870</v>
      </c>
      <c r="N86" s="492"/>
      <c r="O86" s="493">
        <f>L86+M86+N86</f>
        <v>46870</v>
      </c>
      <c r="P86" s="494"/>
      <c r="Q86" s="495"/>
      <c r="R86" s="495"/>
      <c r="S86" s="495"/>
      <c r="T86" s="496"/>
      <c r="U86" s="312"/>
    </row>
    <row r="87" spans="1:21" ht="31.5" customHeight="1">
      <c r="A87" s="478" t="s">
        <v>1044</v>
      </c>
      <c r="B87" s="450" t="s">
        <v>30</v>
      </c>
      <c r="C87" s="450" t="s">
        <v>44</v>
      </c>
      <c r="D87" s="312" t="s">
        <v>1087</v>
      </c>
      <c r="E87" s="451" t="s">
        <v>1088</v>
      </c>
      <c r="F87" s="451"/>
      <c r="G87" s="491" t="s">
        <v>128</v>
      </c>
      <c r="H87" s="491" t="s">
        <v>33</v>
      </c>
      <c r="I87" s="478">
        <v>40</v>
      </c>
      <c r="J87" s="492">
        <v>25000000</v>
      </c>
      <c r="K87" s="491">
        <v>1</v>
      </c>
      <c r="L87" s="492">
        <f>J87*K87</f>
        <v>25000000</v>
      </c>
      <c r="M87" s="492"/>
      <c r="N87" s="492"/>
      <c r="O87" s="493">
        <f>L87+M87+N87</f>
        <v>25000000</v>
      </c>
      <c r="P87" s="495"/>
      <c r="Q87" s="495"/>
      <c r="R87" s="495"/>
      <c r="S87" s="495"/>
      <c r="T87" s="482"/>
      <c r="U87" s="507" t="s">
        <v>1089</v>
      </c>
    </row>
    <row r="88" spans="1:21" ht="31.5" customHeight="1">
      <c r="A88" s="478" t="s">
        <v>1090</v>
      </c>
      <c r="B88" s="450" t="s">
        <v>39</v>
      </c>
      <c r="C88" s="450" t="s">
        <v>44</v>
      </c>
      <c r="D88" s="312" t="s">
        <v>1131</v>
      </c>
      <c r="E88" s="451" t="s">
        <v>1132</v>
      </c>
      <c r="F88" s="491" t="s">
        <v>1117</v>
      </c>
      <c r="G88" s="491" t="s">
        <v>666</v>
      </c>
      <c r="H88" s="491" t="s">
        <v>33</v>
      </c>
      <c r="I88" s="491">
        <v>30</v>
      </c>
      <c r="J88" s="508">
        <v>800000</v>
      </c>
      <c r="K88" s="478">
        <v>1</v>
      </c>
      <c r="L88" s="492">
        <v>800000</v>
      </c>
      <c r="M88" s="492">
        <v>0</v>
      </c>
      <c r="N88" s="492">
        <v>0</v>
      </c>
      <c r="O88" s="509">
        <f>SUM(L88:N88)</f>
        <v>800000</v>
      </c>
      <c r="P88" s="510"/>
      <c r="Q88" s="511"/>
      <c r="R88" s="495"/>
      <c r="S88" s="491"/>
      <c r="T88" s="495"/>
      <c r="U88" s="512" t="s">
        <v>1133</v>
      </c>
    </row>
    <row r="89" spans="1:21" ht="31.5" customHeight="1">
      <c r="A89" s="478" t="s">
        <v>1146</v>
      </c>
      <c r="B89" s="491" t="s">
        <v>30</v>
      </c>
      <c r="C89" s="450" t="s">
        <v>22</v>
      </c>
      <c r="D89" s="312" t="s">
        <v>1196</v>
      </c>
      <c r="E89" s="451" t="s">
        <v>1197</v>
      </c>
      <c r="F89" s="513"/>
      <c r="G89" s="491" t="s">
        <v>125</v>
      </c>
      <c r="H89" s="491" t="s">
        <v>125</v>
      </c>
      <c r="I89" s="491" t="s">
        <v>125</v>
      </c>
      <c r="J89" s="492">
        <v>5000</v>
      </c>
      <c r="K89" s="491">
        <v>2</v>
      </c>
      <c r="L89" s="516">
        <f>J89*K89</f>
        <v>10000</v>
      </c>
      <c r="M89" s="492"/>
      <c r="N89" s="492"/>
      <c r="O89" s="493">
        <f>L89+M89+N89</f>
        <v>10000</v>
      </c>
      <c r="P89" s="495"/>
      <c r="Q89" s="495"/>
      <c r="R89" s="495"/>
      <c r="S89" s="495"/>
      <c r="T89" s="496"/>
      <c r="U89" s="312" t="s">
        <v>1198</v>
      </c>
    </row>
    <row r="90" spans="1:21" ht="31.5" customHeight="1">
      <c r="A90" s="478" t="s">
        <v>1146</v>
      </c>
      <c r="B90" s="491" t="s">
        <v>30</v>
      </c>
      <c r="C90" s="450" t="s">
        <v>22</v>
      </c>
      <c r="D90" s="312" t="s">
        <v>1199</v>
      </c>
      <c r="E90" s="451" t="s">
        <v>1200</v>
      </c>
      <c r="F90" s="513"/>
      <c r="G90" s="491" t="s">
        <v>125</v>
      </c>
      <c r="H90" s="491" t="s">
        <v>125</v>
      </c>
      <c r="I90" s="491" t="s">
        <v>125</v>
      </c>
      <c r="J90" s="492">
        <v>3000</v>
      </c>
      <c r="K90" s="491">
        <v>1</v>
      </c>
      <c r="L90" s="516">
        <f>J90*K90</f>
        <v>3000</v>
      </c>
      <c r="M90" s="492"/>
      <c r="N90" s="492"/>
      <c r="O90" s="493">
        <f>L90+M90+N90</f>
        <v>3000</v>
      </c>
      <c r="P90" s="495"/>
      <c r="Q90" s="495"/>
      <c r="R90" s="495"/>
      <c r="S90" s="495"/>
      <c r="T90" s="496"/>
      <c r="U90" s="312" t="s">
        <v>1198</v>
      </c>
    </row>
    <row r="91" spans="1:21" ht="31.5" customHeight="1">
      <c r="A91" s="478" t="s">
        <v>1146</v>
      </c>
      <c r="B91" s="491" t="s">
        <v>30</v>
      </c>
      <c r="C91" s="450" t="s">
        <v>22</v>
      </c>
      <c r="D91" s="312" t="s">
        <v>1201</v>
      </c>
      <c r="E91" s="451" t="s">
        <v>1202</v>
      </c>
      <c r="F91" s="513"/>
      <c r="G91" s="491" t="s">
        <v>125</v>
      </c>
      <c r="H91" s="491" t="s">
        <v>125</v>
      </c>
      <c r="I91" s="491" t="s">
        <v>125</v>
      </c>
      <c r="J91" s="492">
        <v>243</v>
      </c>
      <c r="K91" s="491">
        <v>40</v>
      </c>
      <c r="L91" s="516">
        <f>J91*K91</f>
        <v>9720</v>
      </c>
      <c r="M91" s="492"/>
      <c r="N91" s="492"/>
      <c r="O91" s="493">
        <f>L91+M91+N91</f>
        <v>9720</v>
      </c>
      <c r="P91" s="495"/>
      <c r="Q91" s="495"/>
      <c r="R91" s="495"/>
      <c r="S91" s="495"/>
      <c r="T91" s="496"/>
      <c r="U91" s="312" t="s">
        <v>1198</v>
      </c>
    </row>
    <row r="92" spans="1:21" ht="31.5" customHeight="1">
      <c r="A92" s="478" t="s">
        <v>1146</v>
      </c>
      <c r="B92" s="491" t="s">
        <v>30</v>
      </c>
      <c r="C92" s="450" t="s">
        <v>22</v>
      </c>
      <c r="D92" s="312" t="s">
        <v>1203</v>
      </c>
      <c r="E92" s="451" t="s">
        <v>1204</v>
      </c>
      <c r="F92" s="513"/>
      <c r="G92" s="491" t="s">
        <v>125</v>
      </c>
      <c r="H92" s="491" t="s">
        <v>125</v>
      </c>
      <c r="I92" s="491" t="s">
        <v>125</v>
      </c>
      <c r="J92" s="492">
        <v>3999</v>
      </c>
      <c r="K92" s="491">
        <v>8</v>
      </c>
      <c r="L92" s="516">
        <f>J92*K92</f>
        <v>31992</v>
      </c>
      <c r="M92" s="492"/>
      <c r="N92" s="492"/>
      <c r="O92" s="493">
        <f>L92+M92+N92</f>
        <v>31992</v>
      </c>
      <c r="P92" s="495"/>
      <c r="Q92" s="495"/>
      <c r="R92" s="495"/>
      <c r="S92" s="495"/>
      <c r="T92" s="496"/>
      <c r="U92" s="312"/>
    </row>
    <row r="93" spans="1:21" ht="31.5" customHeight="1">
      <c r="A93" s="478" t="s">
        <v>1146</v>
      </c>
      <c r="B93" s="491" t="s">
        <v>30</v>
      </c>
      <c r="C93" s="450" t="s">
        <v>22</v>
      </c>
      <c r="D93" s="312" t="s">
        <v>1205</v>
      </c>
      <c r="E93" s="451" t="s">
        <v>1206</v>
      </c>
      <c r="F93" s="513"/>
      <c r="G93" s="491" t="s">
        <v>125</v>
      </c>
      <c r="H93" s="491" t="s">
        <v>125</v>
      </c>
      <c r="I93" s="491" t="s">
        <v>125</v>
      </c>
      <c r="J93" s="492">
        <v>3628</v>
      </c>
      <c r="K93" s="491">
        <v>4</v>
      </c>
      <c r="L93" s="516">
        <f>J93*K93</f>
        <v>14512</v>
      </c>
      <c r="M93" s="492"/>
      <c r="N93" s="492"/>
      <c r="O93" s="493">
        <f>L93+M93+N93</f>
        <v>14512</v>
      </c>
      <c r="P93" s="495"/>
      <c r="Q93" s="495"/>
      <c r="R93" s="495"/>
      <c r="S93" s="495"/>
      <c r="T93" s="496"/>
      <c r="U93" s="312"/>
    </row>
  </sheetData>
  <sortState ref="A6:U86">
    <sortCondition ref="B6:B86"/>
  </sortState>
  <mergeCells count="4">
    <mergeCell ref="A1:U1"/>
    <mergeCell ref="A2:O2"/>
    <mergeCell ref="P2:T2"/>
    <mergeCell ref="U2:U3"/>
  </mergeCells>
  <dataValidations count="1">
    <dataValidation allowBlank="1" showInputMessage="1" showErrorMessage="1" promptTitle="Enter Justification" sqref="E6:F6 E29:E35 JA51 SW51 ACS51 AMO51 AWK51 BGG51 BQC51 BZY51 CJU51 CTQ51 DDM51 DNI51 DXE51 EHA51 EQW51 FAS51 FKO51 FUK51 GEG51 GOC51 GXY51 HHU51 HRQ51 IBM51 ILI51 IVE51 JFA51 JOW51 JYS51 KIO51 KSK51 LCG51 LMC51 LVY51 MFU51 MPQ51 MZM51 NJI51 NTE51 ODA51 OMW51 OWS51 PGO51 PQK51 QAG51 QKC51 QTY51 RDU51 RNQ51 RXM51 SHI51 SRE51 TBA51 TKW51 TUS51 UEO51 UOK51 UYG51 VIC51 VRY51 WBU51 WLQ51 WVM51 E53:E54 WVM53:WVM54 WLQ53:WLQ54 WBU53:WBU54 VRY53:VRY54 VIC53:VIC54 UYG53:UYG54 UOK53:UOK54 UEO53:UEO54 TUS53:TUS54 TKW53:TKW54 TBA53:TBA54 SRE53:SRE54 SHI53:SHI54 RXM53:RXM54 RNQ53:RNQ54 RDU53:RDU54 QTY53:QTY54 QKC53:QKC54 QAG53:QAG54 PQK53:PQK54 PGO53:PGO54 OWS53:OWS54 OMW53:OMW54 ODA53:ODA54 NTE53:NTE54 NJI53:NJI54 MZM53:MZM54 MPQ53:MPQ54 MFU53:MFU54 LVY53:LVY54 LMC53:LMC54 LCG53:LCG54 KSK53:KSK54 KIO53:KIO54 JYS53:JYS54 JOW53:JOW54 JFA53:JFA54 IVE53:IVE54 ILI53:ILI54 IBM53:IBM54 HRQ53:HRQ54 HHU53:HHU54 GXY53:GXY54 GOC53:GOC54 GEG53:GEG54 FUK53:FUK54 FKO53:FKO54 FAS53:FAS54 EQW53:EQW54 EHA53:EHA54 DXE53:DXE54 DNI53:DNI54 DDM53:DDM54 CTQ53:CTQ54 CJU53:CJU54 BZY53:BZY54 BQC53:BQC54 BGG53:BGG54 AWK53:AWK54 AMO53:AMO54 ACS53:ACS54 SW53:SW54 JA53:JA54 WVM4 WVM81:WVM82 WLQ4 WLQ81:WLQ82 WBU4 WBU81:WBU82 VRY4 VRY81:VRY82 VIC4 VIC81:VIC82 UYG4 UYG81:UYG82 UOK4 UOK81:UOK82 UEO4 UEO81:UEO82 TUS4 TUS81:TUS82 TKW4 TKW81:TKW82 TBA4 TBA81:TBA82 SRE4 SRE81:SRE82 SHI4 SHI81:SHI82 RXM4 RXM81:RXM82 RNQ4 RNQ81:RNQ82 RDU4 RDU81:RDU82 QTY4 QTY81:QTY82 QKC4 QKC81:QKC82 QAG4 QAG81:QAG82 PQK4 PQK81:PQK82 PGO4 PGO81:PGO82 OWS4 OWS81:OWS82 OMW4 OMW81:OMW82 ODA4 ODA81:ODA82 NTE4 NTE81:NTE82 NJI4 NJI81:NJI82 MZM4 MZM81:MZM82 MPQ4 MPQ81:MPQ82 MFU4 MFU81:MFU82 LVY4 LVY81:LVY82 LMC4 LMC81:LMC82 LCG4 LCG81:LCG82 KSK4 KSK81:KSK82 KIO4 KIO81:KIO82 JYS4 JYS81:JYS82 JOW4 JOW81:JOW82 JFA4 JFA81:JFA82 IVE4 IVE81:IVE82 ILI4 ILI81:ILI82 IBM4 IBM81:IBM82 HRQ4 HRQ81:HRQ82 HHU4 HHU81:HHU82 GXY4 GXY81:GXY82 GOC4 GOC81:GOC82 GEG4 GEG81:GEG82 FUK4 FUK81:FUK82 FKO4 FKO81:FKO82 FAS4 FAS81:FAS82 EQW4 EQW81:EQW82 EHA4 EHA81:EHA82 DXE4 DXE81:DXE82 DNI4 DNI81:DNI82 DDM4 DDM81:DDM82 CTQ4 CTQ81:CTQ82 CJU4 CJU81:CJU82 BZY4 BZY81:BZY82 BQC4 BQC81:BQC82 BGG4 BGG81:BGG82 AWK4 AWK81:AWK82 AMO4 AMO81:AMO82 ACS4 ACS81:ACS82 SW4 SW81:SW82 JA4 JA81:JA82 E4 E81:E82 E88 E38:E51" xr:uid="{6BAC1873-6CF7-F944-910B-FCF0661E41DD}"/>
  </dataValidations>
  <pageMargins left="0.75" right="0.75" top="1" bottom="1" header="0.3" footer="0.3"/>
  <pageSetup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780EA-3C96-9941-8654-9189C085854E}">
  <dimension ref="A1:U141"/>
  <sheetViews>
    <sheetView zoomScaleNormal="100" workbookViewId="0">
      <pane ySplit="1" topLeftCell="A70" activePane="bottomLeft" state="frozen"/>
      <selection activeCell="B1" sqref="B1"/>
      <selection pane="bottomLeft" activeCell="O77" sqref="O77"/>
    </sheetView>
  </sheetViews>
  <sheetFormatPr baseColWidth="10" defaultColWidth="8.83203125" defaultRowHeight="16"/>
  <cols>
    <col min="1" max="1" width="18" style="273" bestFit="1" customWidth="1"/>
    <col min="2" max="2" width="8.83203125" style="273"/>
    <col min="3" max="3" width="12.33203125" style="273" customWidth="1"/>
    <col min="4" max="5" width="29" style="273" customWidth="1"/>
    <col min="6" max="6" width="8.83203125" style="273"/>
    <col min="7" max="8" width="8.83203125" style="306"/>
    <col min="9" max="9" width="9.1640625" style="306" bestFit="1" customWidth="1"/>
    <col min="10" max="10" width="12" style="273" customWidth="1"/>
    <col min="11" max="11" width="9.1640625" style="273" bestFit="1" customWidth="1"/>
    <col min="12" max="12" width="11.5" style="273" bestFit="1" customWidth="1"/>
    <col min="13" max="13" width="10.5" style="273" customWidth="1"/>
    <col min="14" max="14" width="10.5" style="273" bestFit="1" customWidth="1"/>
    <col min="15" max="15" width="14.5" style="273" customWidth="1"/>
    <col min="16" max="20" width="8.83203125" style="273"/>
    <col min="21" max="21" width="31.33203125" style="309" customWidth="1"/>
    <col min="22" max="16384" width="8.83203125" style="273"/>
  </cols>
  <sheetData>
    <row r="1" spans="1:21" ht="54" customHeight="1">
      <c r="A1" s="785" t="s">
        <v>326</v>
      </c>
      <c r="B1" s="785"/>
      <c r="C1" s="785"/>
      <c r="D1" s="785"/>
      <c r="E1" s="785"/>
      <c r="F1" s="785"/>
      <c r="G1" s="785"/>
      <c r="H1" s="785"/>
      <c r="I1" s="785"/>
      <c r="J1" s="785"/>
      <c r="K1" s="785"/>
      <c r="L1" s="785"/>
      <c r="M1" s="785"/>
      <c r="N1" s="785"/>
      <c r="O1" s="785"/>
      <c r="P1" s="785"/>
      <c r="Q1" s="785"/>
      <c r="R1" s="785"/>
      <c r="S1" s="785"/>
      <c r="T1" s="785"/>
      <c r="U1" s="785"/>
    </row>
    <row r="2" spans="1:21" ht="85">
      <c r="A2" s="274" t="s">
        <v>4</v>
      </c>
      <c r="B2" s="275" t="s">
        <v>5</v>
      </c>
      <c r="C2" s="275" t="s">
        <v>1358</v>
      </c>
      <c r="D2" s="276" t="s">
        <v>6</v>
      </c>
      <c r="E2" s="276" t="s">
        <v>7</v>
      </c>
      <c r="F2" s="276"/>
      <c r="G2" s="274" t="s">
        <v>9</v>
      </c>
      <c r="H2" s="274" t="s">
        <v>10</v>
      </c>
      <c r="I2" s="274" t="s">
        <v>11</v>
      </c>
      <c r="J2" s="274" t="s">
        <v>12</v>
      </c>
      <c r="K2" s="274" t="s">
        <v>13</v>
      </c>
      <c r="L2" s="277" t="s">
        <v>14</v>
      </c>
      <c r="M2" s="274" t="s">
        <v>15</v>
      </c>
      <c r="N2" s="274" t="s">
        <v>16</v>
      </c>
      <c r="O2" s="274" t="s">
        <v>17</v>
      </c>
      <c r="P2" s="278" t="s">
        <v>18</v>
      </c>
      <c r="Q2" s="278" t="s">
        <v>19</v>
      </c>
      <c r="R2" s="278" t="s">
        <v>20</v>
      </c>
      <c r="S2" s="278" t="s">
        <v>21</v>
      </c>
      <c r="T2" s="279" t="s">
        <v>22</v>
      </c>
      <c r="U2" s="321"/>
    </row>
    <row r="3" spans="1:21" ht="31.75" customHeight="1">
      <c r="A3" s="289" t="s">
        <v>327</v>
      </c>
      <c r="B3" s="290" t="s">
        <v>332</v>
      </c>
      <c r="C3" s="290" t="s">
        <v>333</v>
      </c>
      <c r="D3" s="295" t="s">
        <v>334</v>
      </c>
      <c r="E3" s="291" t="s">
        <v>335</v>
      </c>
      <c r="F3" s="323"/>
      <c r="G3" s="292" t="s">
        <v>324</v>
      </c>
      <c r="H3" s="292" t="s">
        <v>29</v>
      </c>
      <c r="I3" s="289">
        <v>1</v>
      </c>
      <c r="J3" s="293">
        <v>10000</v>
      </c>
      <c r="K3" s="292">
        <v>1</v>
      </c>
      <c r="L3" s="293">
        <v>10000</v>
      </c>
      <c r="M3" s="293"/>
      <c r="N3" s="293"/>
      <c r="O3" s="294">
        <v>10000</v>
      </c>
      <c r="P3" s="322"/>
      <c r="Q3" s="286"/>
      <c r="R3" s="286"/>
      <c r="S3" s="286"/>
      <c r="T3" s="287"/>
      <c r="U3" s="288"/>
    </row>
    <row r="4" spans="1:21" ht="31.75" customHeight="1">
      <c r="A4" s="289" t="s">
        <v>380</v>
      </c>
      <c r="B4" s="290" t="s">
        <v>332</v>
      </c>
      <c r="C4" s="290" t="s">
        <v>333</v>
      </c>
      <c r="D4" s="326" t="s">
        <v>334</v>
      </c>
      <c r="E4" s="291" t="s">
        <v>381</v>
      </c>
      <c r="F4" s="323"/>
      <c r="G4" s="292"/>
      <c r="H4" s="292"/>
      <c r="I4" s="289"/>
      <c r="J4" s="293"/>
      <c r="K4" s="292"/>
      <c r="L4" s="293"/>
      <c r="M4" s="293"/>
      <c r="N4" s="293"/>
      <c r="O4" s="294">
        <v>20000</v>
      </c>
      <c r="P4" s="325"/>
      <c r="Q4" s="297"/>
      <c r="R4" s="297"/>
      <c r="S4" s="297"/>
      <c r="T4" s="298"/>
      <c r="U4" s="288"/>
    </row>
    <row r="5" spans="1:21" ht="31.75" customHeight="1">
      <c r="A5" s="289" t="s">
        <v>382</v>
      </c>
      <c r="B5" s="290" t="s">
        <v>39</v>
      </c>
      <c r="C5" s="290" t="s">
        <v>333</v>
      </c>
      <c r="D5" s="326" t="s">
        <v>334</v>
      </c>
      <c r="E5" s="291" t="s">
        <v>383</v>
      </c>
      <c r="F5" s="323"/>
      <c r="G5" s="292"/>
      <c r="H5" s="292"/>
      <c r="I5" s="289"/>
      <c r="J5" s="293"/>
      <c r="K5" s="292"/>
      <c r="L5" s="293"/>
      <c r="M5" s="293"/>
      <c r="N5" s="293"/>
      <c r="O5" s="294">
        <v>10000</v>
      </c>
      <c r="P5" s="325"/>
      <c r="Q5" s="297"/>
      <c r="R5" s="297"/>
      <c r="S5" s="297"/>
      <c r="T5" s="298"/>
      <c r="U5" s="288"/>
    </row>
    <row r="6" spans="1:21" ht="31.75" customHeight="1">
      <c r="A6" s="289" t="s">
        <v>384</v>
      </c>
      <c r="B6" s="290" t="s">
        <v>39</v>
      </c>
      <c r="C6" s="290" t="s">
        <v>333</v>
      </c>
      <c r="D6" s="326" t="s">
        <v>334</v>
      </c>
      <c r="E6" s="291" t="s">
        <v>385</v>
      </c>
      <c r="F6" s="323"/>
      <c r="G6" s="292"/>
      <c r="H6" s="292"/>
      <c r="I6" s="289"/>
      <c r="J6" s="293"/>
      <c r="K6" s="292"/>
      <c r="L6" s="293"/>
      <c r="M6" s="293"/>
      <c r="N6" s="293"/>
      <c r="O6" s="294">
        <v>10000</v>
      </c>
      <c r="P6" s="325"/>
      <c r="Q6" s="297"/>
      <c r="R6" s="297"/>
      <c r="S6" s="297"/>
      <c r="T6" s="298"/>
      <c r="U6" s="288"/>
    </row>
    <row r="7" spans="1:21" ht="34">
      <c r="A7" s="289" t="s">
        <v>466</v>
      </c>
      <c r="B7" s="290" t="s">
        <v>39</v>
      </c>
      <c r="C7" s="290" t="s">
        <v>417</v>
      </c>
      <c r="D7" s="291" t="s">
        <v>334</v>
      </c>
      <c r="E7" s="291" t="s">
        <v>467</v>
      </c>
      <c r="F7" s="292"/>
      <c r="G7" s="292"/>
      <c r="H7" s="292"/>
      <c r="I7" s="292"/>
      <c r="J7" s="293"/>
      <c r="K7" s="352"/>
      <c r="L7" s="353"/>
      <c r="M7" s="354"/>
      <c r="N7" s="323"/>
      <c r="O7" s="294">
        <v>30000</v>
      </c>
      <c r="P7" s="304"/>
      <c r="Q7" s="304"/>
      <c r="R7" s="304"/>
      <c r="S7" s="304"/>
      <c r="T7" s="279"/>
      <c r="U7" s="300"/>
    </row>
    <row r="8" spans="1:21" ht="34">
      <c r="A8" s="289" t="s">
        <v>504</v>
      </c>
      <c r="B8" s="290" t="s">
        <v>39</v>
      </c>
      <c r="C8" s="290" t="s">
        <v>417</v>
      </c>
      <c r="D8" s="295" t="s">
        <v>334</v>
      </c>
      <c r="E8" s="291" t="s">
        <v>505</v>
      </c>
      <c r="F8" s="323"/>
      <c r="G8" s="292"/>
      <c r="H8" s="292"/>
      <c r="I8" s="289"/>
      <c r="J8" s="293"/>
      <c r="K8" s="292"/>
      <c r="L8" s="293"/>
      <c r="M8" s="293"/>
      <c r="N8" s="293"/>
      <c r="O8" s="294">
        <v>30000</v>
      </c>
      <c r="P8" s="297"/>
      <c r="Q8" s="297"/>
      <c r="R8" s="297"/>
      <c r="S8" s="297"/>
      <c r="T8" s="287"/>
      <c r="U8" s="288"/>
    </row>
    <row r="9" spans="1:21" ht="34">
      <c r="A9" s="380" t="s">
        <v>546</v>
      </c>
      <c r="B9" s="290" t="s">
        <v>475</v>
      </c>
      <c r="C9" s="290" t="s">
        <v>417</v>
      </c>
      <c r="D9" s="381" t="s">
        <v>334</v>
      </c>
      <c r="E9" s="381" t="s">
        <v>547</v>
      </c>
      <c r="F9" s="382"/>
      <c r="G9" s="383"/>
      <c r="H9" s="383"/>
      <c r="I9" s="383"/>
      <c r="J9" s="384"/>
      <c r="K9" s="290"/>
      <c r="L9" s="408"/>
      <c r="M9" s="384"/>
      <c r="N9" s="384"/>
      <c r="O9" s="294">
        <v>50000</v>
      </c>
      <c r="P9" s="325"/>
      <c r="Q9" s="297"/>
      <c r="R9" s="297"/>
      <c r="S9" s="297"/>
      <c r="T9" s="385"/>
      <c r="U9" s="288"/>
    </row>
    <row r="10" spans="1:21" ht="51">
      <c r="A10" s="289" t="s">
        <v>504</v>
      </c>
      <c r="B10" s="289" t="s">
        <v>506</v>
      </c>
      <c r="C10" s="289" t="s">
        <v>24</v>
      </c>
      <c r="D10" s="295" t="s">
        <v>507</v>
      </c>
      <c r="E10" s="395" t="s">
        <v>508</v>
      </c>
      <c r="F10" s="323" t="s">
        <v>388</v>
      </c>
      <c r="G10" s="292" t="s">
        <v>33</v>
      </c>
      <c r="H10" s="292" t="s">
        <v>431</v>
      </c>
      <c r="I10" s="289">
        <v>5</v>
      </c>
      <c r="J10" s="293">
        <v>3500</v>
      </c>
      <c r="K10" s="292">
        <v>2</v>
      </c>
      <c r="L10" s="293">
        <f t="shared" ref="L10:L16" si="0">J10*K10</f>
        <v>7000</v>
      </c>
      <c r="M10" s="293">
        <f t="shared" ref="M10:M21" si="1">L10*0.09</f>
        <v>630</v>
      </c>
      <c r="N10" s="293">
        <v>862</v>
      </c>
      <c r="O10" s="294">
        <f>L10+M10+N10</f>
        <v>8492</v>
      </c>
      <c r="P10" s="396"/>
      <c r="Q10" s="396"/>
      <c r="R10" s="396"/>
      <c r="S10" s="396"/>
      <c r="T10" s="397"/>
    </row>
    <row r="11" spans="1:21" ht="31.75" customHeight="1">
      <c r="A11" s="280" t="s">
        <v>327</v>
      </c>
      <c r="B11" s="281" t="s">
        <v>39</v>
      </c>
      <c r="C11" s="281" t="s">
        <v>24</v>
      </c>
      <c r="D11" s="288" t="s">
        <v>328</v>
      </c>
      <c r="E11" s="282" t="s">
        <v>329</v>
      </c>
      <c r="F11" s="301" t="s">
        <v>330</v>
      </c>
      <c r="G11" s="283" t="s">
        <v>28</v>
      </c>
      <c r="H11" s="283" t="s">
        <v>42</v>
      </c>
      <c r="I11" s="280">
        <v>10</v>
      </c>
      <c r="J11" s="284">
        <v>40000</v>
      </c>
      <c r="K11" s="283">
        <v>1</v>
      </c>
      <c r="L11" s="284">
        <f t="shared" si="0"/>
        <v>40000</v>
      </c>
      <c r="M11" s="284">
        <f t="shared" si="1"/>
        <v>3600</v>
      </c>
      <c r="N11" s="284">
        <v>1000</v>
      </c>
      <c r="O11" s="285">
        <f t="shared" ref="O11:O16" si="2">SUM(L11:N11)</f>
        <v>44600</v>
      </c>
      <c r="P11" s="322"/>
      <c r="Q11" s="286" t="s">
        <v>331</v>
      </c>
      <c r="R11" s="286"/>
      <c r="S11" s="286"/>
      <c r="T11" s="287"/>
      <c r="U11" s="288"/>
    </row>
    <row r="12" spans="1:21" ht="31.75" customHeight="1">
      <c r="A12" s="280" t="s">
        <v>327</v>
      </c>
      <c r="B12" s="281" t="s">
        <v>39</v>
      </c>
      <c r="C12" s="281" t="s">
        <v>24</v>
      </c>
      <c r="D12" s="288" t="s">
        <v>336</v>
      </c>
      <c r="E12" s="282" t="s">
        <v>337</v>
      </c>
      <c r="F12" s="301" t="s">
        <v>330</v>
      </c>
      <c r="G12" s="283" t="s">
        <v>28</v>
      </c>
      <c r="H12" s="283" t="s">
        <v>42</v>
      </c>
      <c r="I12" s="280">
        <v>3</v>
      </c>
      <c r="J12" s="284">
        <v>300</v>
      </c>
      <c r="K12" s="283">
        <v>20</v>
      </c>
      <c r="L12" s="284">
        <f t="shared" si="0"/>
        <v>6000</v>
      </c>
      <c r="M12" s="284">
        <f t="shared" si="1"/>
        <v>540</v>
      </c>
      <c r="N12" s="284">
        <v>500</v>
      </c>
      <c r="O12" s="285">
        <f t="shared" si="2"/>
        <v>7040</v>
      </c>
      <c r="P12" s="322"/>
      <c r="Q12" s="286" t="s">
        <v>331</v>
      </c>
      <c r="R12" s="286"/>
      <c r="S12" s="286"/>
      <c r="T12" s="287"/>
      <c r="U12" s="288"/>
    </row>
    <row r="13" spans="1:21" ht="31.75" customHeight="1">
      <c r="A13" s="280" t="s">
        <v>327</v>
      </c>
      <c r="B13" s="281" t="s">
        <v>39</v>
      </c>
      <c r="C13" s="281" t="s">
        <v>24</v>
      </c>
      <c r="D13" s="324" t="s">
        <v>338</v>
      </c>
      <c r="E13" s="282" t="s">
        <v>339</v>
      </c>
      <c r="F13" s="301" t="s">
        <v>330</v>
      </c>
      <c r="G13" s="283" t="s">
        <v>28</v>
      </c>
      <c r="H13" s="283" t="s">
        <v>42</v>
      </c>
      <c r="I13" s="280">
        <v>10</v>
      </c>
      <c r="J13" s="284">
        <v>700</v>
      </c>
      <c r="K13" s="283">
        <v>20</v>
      </c>
      <c r="L13" s="284">
        <f t="shared" si="0"/>
        <v>14000</v>
      </c>
      <c r="M13" s="284">
        <f t="shared" si="1"/>
        <v>1260</v>
      </c>
      <c r="N13" s="284">
        <v>500</v>
      </c>
      <c r="O13" s="285">
        <f t="shared" si="2"/>
        <v>15760</v>
      </c>
      <c r="P13" s="322" t="s">
        <v>331</v>
      </c>
      <c r="Q13" s="286"/>
      <c r="R13" s="286"/>
      <c r="S13" s="286"/>
      <c r="T13" s="287"/>
      <c r="U13" s="288"/>
    </row>
    <row r="14" spans="1:21" ht="31.75" customHeight="1">
      <c r="A14" s="280" t="s">
        <v>327</v>
      </c>
      <c r="B14" s="281" t="s">
        <v>39</v>
      </c>
      <c r="C14" s="281" t="s">
        <v>24</v>
      </c>
      <c r="D14" s="324" t="s">
        <v>340</v>
      </c>
      <c r="E14" s="282" t="s">
        <v>341</v>
      </c>
      <c r="F14" s="301" t="s">
        <v>330</v>
      </c>
      <c r="G14" s="283" t="s">
        <v>28</v>
      </c>
      <c r="H14" s="283" t="s">
        <v>42</v>
      </c>
      <c r="I14" s="280">
        <v>3</v>
      </c>
      <c r="J14" s="284">
        <v>500</v>
      </c>
      <c r="K14" s="283">
        <v>10</v>
      </c>
      <c r="L14" s="284">
        <f t="shared" si="0"/>
        <v>5000</v>
      </c>
      <c r="M14" s="284">
        <f t="shared" si="1"/>
        <v>450</v>
      </c>
      <c r="N14" s="284">
        <v>100</v>
      </c>
      <c r="O14" s="285">
        <f t="shared" si="2"/>
        <v>5550</v>
      </c>
      <c r="P14" s="322" t="s">
        <v>331</v>
      </c>
      <c r="Q14" s="286"/>
      <c r="R14" s="286"/>
      <c r="S14" s="286"/>
      <c r="T14" s="287"/>
      <c r="U14" s="288"/>
    </row>
    <row r="15" spans="1:21" ht="31.75" customHeight="1">
      <c r="A15" s="280" t="s">
        <v>327</v>
      </c>
      <c r="B15" s="281" t="s">
        <v>39</v>
      </c>
      <c r="C15" s="281" t="s">
        <v>24</v>
      </c>
      <c r="D15" s="324" t="s">
        <v>342</v>
      </c>
      <c r="E15" s="282" t="s">
        <v>343</v>
      </c>
      <c r="F15" s="301" t="s">
        <v>330</v>
      </c>
      <c r="G15" s="283" t="s">
        <v>28</v>
      </c>
      <c r="H15" s="283" t="s">
        <v>42</v>
      </c>
      <c r="I15" s="280">
        <v>5</v>
      </c>
      <c r="J15" s="284">
        <v>8.5</v>
      </c>
      <c r="K15" s="283">
        <v>300</v>
      </c>
      <c r="L15" s="284">
        <f t="shared" si="0"/>
        <v>2550</v>
      </c>
      <c r="M15" s="284">
        <f t="shared" si="1"/>
        <v>229.5</v>
      </c>
      <c r="N15" s="284">
        <v>50</v>
      </c>
      <c r="O15" s="285">
        <f t="shared" si="2"/>
        <v>2829.5</v>
      </c>
      <c r="P15" s="322" t="s">
        <v>331</v>
      </c>
      <c r="Q15" s="286"/>
      <c r="R15" s="286"/>
      <c r="S15" s="286"/>
      <c r="T15" s="287"/>
      <c r="U15" s="288"/>
    </row>
    <row r="16" spans="1:21" ht="31.75" customHeight="1">
      <c r="A16" s="280" t="s">
        <v>327</v>
      </c>
      <c r="B16" s="281" t="s">
        <v>39</v>
      </c>
      <c r="C16" s="281" t="s">
        <v>24</v>
      </c>
      <c r="D16" s="324" t="s">
        <v>344</v>
      </c>
      <c r="E16" s="282" t="s">
        <v>345</v>
      </c>
      <c r="F16" s="301" t="s">
        <v>330</v>
      </c>
      <c r="G16" s="283" t="s">
        <v>28</v>
      </c>
      <c r="H16" s="283" t="s">
        <v>42</v>
      </c>
      <c r="I16" s="280">
        <v>1</v>
      </c>
      <c r="J16" s="284">
        <v>40000</v>
      </c>
      <c r="K16" s="283">
        <v>1</v>
      </c>
      <c r="L16" s="284">
        <f t="shared" si="0"/>
        <v>40000</v>
      </c>
      <c r="M16" s="284">
        <f t="shared" si="1"/>
        <v>3600</v>
      </c>
      <c r="N16" s="284">
        <v>500</v>
      </c>
      <c r="O16" s="285">
        <f t="shared" si="2"/>
        <v>44100</v>
      </c>
      <c r="P16" s="325" t="s">
        <v>331</v>
      </c>
      <c r="Q16" s="297"/>
      <c r="R16" s="297"/>
      <c r="S16" s="297"/>
      <c r="T16" s="298"/>
      <c r="U16" s="288"/>
    </row>
    <row r="17" spans="1:21" ht="31.75" customHeight="1">
      <c r="A17" s="280" t="s">
        <v>380</v>
      </c>
      <c r="B17" s="281" t="s">
        <v>39</v>
      </c>
      <c r="C17" s="281" t="s">
        <v>24</v>
      </c>
      <c r="D17" s="288" t="s">
        <v>386</v>
      </c>
      <c r="E17" s="282" t="s">
        <v>387</v>
      </c>
      <c r="F17" s="283" t="s">
        <v>388</v>
      </c>
      <c r="G17" s="283" t="s">
        <v>28</v>
      </c>
      <c r="H17" s="283" t="s">
        <v>33</v>
      </c>
      <c r="I17" s="283" t="s">
        <v>131</v>
      </c>
      <c r="J17" s="327">
        <v>8000</v>
      </c>
      <c r="K17" s="328">
        <v>2</v>
      </c>
      <c r="L17" s="284">
        <f t="shared" ref="L17:L31" si="3">J17*K17</f>
        <v>16000</v>
      </c>
      <c r="M17" s="284">
        <f t="shared" si="1"/>
        <v>1440</v>
      </c>
      <c r="N17" s="284">
        <v>150</v>
      </c>
      <c r="O17" s="285">
        <f t="shared" ref="O17:O32" si="4">SUM(L17:N17)</f>
        <v>17590</v>
      </c>
      <c r="P17" s="322"/>
      <c r="Q17" s="286"/>
      <c r="R17" s="286"/>
      <c r="S17" s="286"/>
      <c r="T17" s="287"/>
      <c r="U17" s="288"/>
    </row>
    <row r="18" spans="1:21" ht="31.75" customHeight="1">
      <c r="A18" s="280" t="s">
        <v>389</v>
      </c>
      <c r="B18" s="281" t="s">
        <v>39</v>
      </c>
      <c r="C18" s="281" t="s">
        <v>24</v>
      </c>
      <c r="D18" s="288" t="s">
        <v>390</v>
      </c>
      <c r="E18" s="282" t="s">
        <v>391</v>
      </c>
      <c r="F18" s="283" t="s">
        <v>388</v>
      </c>
      <c r="G18" s="283" t="s">
        <v>28</v>
      </c>
      <c r="H18" s="283" t="s">
        <v>33</v>
      </c>
      <c r="I18" s="283" t="s">
        <v>131</v>
      </c>
      <c r="J18" s="327">
        <v>3107</v>
      </c>
      <c r="K18" s="328">
        <v>1</v>
      </c>
      <c r="L18" s="284">
        <f t="shared" si="3"/>
        <v>3107</v>
      </c>
      <c r="M18" s="284">
        <f t="shared" si="1"/>
        <v>279.63</v>
      </c>
      <c r="N18" s="284">
        <v>150</v>
      </c>
      <c r="O18" s="285">
        <f t="shared" si="4"/>
        <v>3536.63</v>
      </c>
      <c r="P18" s="322"/>
      <c r="Q18" s="286"/>
      <c r="R18" s="286"/>
      <c r="S18" s="286"/>
      <c r="T18" s="287"/>
      <c r="U18" s="288"/>
    </row>
    <row r="19" spans="1:21" ht="31.75" customHeight="1">
      <c r="A19" s="280" t="s">
        <v>389</v>
      </c>
      <c r="B19" s="281" t="s">
        <v>39</v>
      </c>
      <c r="C19" s="281" t="s">
        <v>24</v>
      </c>
      <c r="D19" s="288" t="s">
        <v>392</v>
      </c>
      <c r="E19" s="282" t="s">
        <v>391</v>
      </c>
      <c r="F19" s="283" t="s">
        <v>388</v>
      </c>
      <c r="G19" s="283" t="s">
        <v>28</v>
      </c>
      <c r="H19" s="283" t="s">
        <v>33</v>
      </c>
      <c r="I19" s="283" t="s">
        <v>131</v>
      </c>
      <c r="J19" s="327">
        <v>2500</v>
      </c>
      <c r="K19" s="328">
        <v>1</v>
      </c>
      <c r="L19" s="284">
        <f t="shared" si="3"/>
        <v>2500</v>
      </c>
      <c r="M19" s="284">
        <f t="shared" si="1"/>
        <v>225</v>
      </c>
      <c r="N19" s="284">
        <v>150</v>
      </c>
      <c r="O19" s="285">
        <f t="shared" si="4"/>
        <v>2875</v>
      </c>
      <c r="P19" s="322"/>
      <c r="Q19" s="286"/>
      <c r="R19" s="286"/>
      <c r="S19" s="286"/>
      <c r="T19" s="287"/>
      <c r="U19" s="288"/>
    </row>
    <row r="20" spans="1:21" ht="31.75" customHeight="1">
      <c r="A20" s="280" t="s">
        <v>389</v>
      </c>
      <c r="B20" s="281" t="s">
        <v>39</v>
      </c>
      <c r="C20" s="281" t="s">
        <v>24</v>
      </c>
      <c r="D20" s="288" t="s">
        <v>393</v>
      </c>
      <c r="E20" s="282" t="s">
        <v>391</v>
      </c>
      <c r="F20" s="283" t="s">
        <v>388</v>
      </c>
      <c r="G20" s="283" t="s">
        <v>28</v>
      </c>
      <c r="H20" s="283" t="s">
        <v>33</v>
      </c>
      <c r="I20" s="283" t="s">
        <v>131</v>
      </c>
      <c r="J20" s="327">
        <v>947</v>
      </c>
      <c r="K20" s="328">
        <v>1</v>
      </c>
      <c r="L20" s="284">
        <f t="shared" si="3"/>
        <v>947</v>
      </c>
      <c r="M20" s="284">
        <f t="shared" si="1"/>
        <v>85.22999999999999</v>
      </c>
      <c r="N20" s="284">
        <v>0</v>
      </c>
      <c r="O20" s="285">
        <f t="shared" si="4"/>
        <v>1032.23</v>
      </c>
      <c r="P20" s="322"/>
      <c r="Q20" s="286"/>
      <c r="R20" s="286"/>
      <c r="S20" s="286"/>
      <c r="T20" s="287"/>
      <c r="U20" s="288"/>
    </row>
    <row r="21" spans="1:21" ht="31.75" customHeight="1">
      <c r="A21" s="280" t="s">
        <v>389</v>
      </c>
      <c r="B21" s="281" t="s">
        <v>39</v>
      </c>
      <c r="C21" s="281" t="s">
        <v>24</v>
      </c>
      <c r="D21" s="288" t="s">
        <v>394</v>
      </c>
      <c r="E21" s="282" t="s">
        <v>391</v>
      </c>
      <c r="F21" s="283" t="s">
        <v>388</v>
      </c>
      <c r="G21" s="283" t="s">
        <v>28</v>
      </c>
      <c r="H21" s="283" t="s">
        <v>33</v>
      </c>
      <c r="I21" s="283" t="s">
        <v>131</v>
      </c>
      <c r="J21" s="327">
        <v>1500</v>
      </c>
      <c r="K21" s="328">
        <v>1</v>
      </c>
      <c r="L21" s="284">
        <f t="shared" si="3"/>
        <v>1500</v>
      </c>
      <c r="M21" s="284">
        <f t="shared" si="1"/>
        <v>135</v>
      </c>
      <c r="N21" s="284">
        <v>150</v>
      </c>
      <c r="O21" s="285">
        <f t="shared" si="4"/>
        <v>1785</v>
      </c>
      <c r="P21" s="322"/>
      <c r="Q21" s="286"/>
      <c r="R21" s="286"/>
      <c r="S21" s="286"/>
      <c r="T21" s="287"/>
      <c r="U21" s="288"/>
    </row>
    <row r="22" spans="1:21" ht="31.75" customHeight="1">
      <c r="A22" s="280" t="s">
        <v>389</v>
      </c>
      <c r="B22" s="281" t="s">
        <v>39</v>
      </c>
      <c r="C22" s="329" t="s">
        <v>395</v>
      </c>
      <c r="D22" s="288" t="s">
        <v>396</v>
      </c>
      <c r="E22" s="282" t="s">
        <v>391</v>
      </c>
      <c r="F22" s="283" t="s">
        <v>397</v>
      </c>
      <c r="G22" s="283" t="s">
        <v>269</v>
      </c>
      <c r="H22" s="283" t="s">
        <v>33</v>
      </c>
      <c r="I22" s="284" t="s">
        <v>398</v>
      </c>
      <c r="J22" s="330">
        <v>5000</v>
      </c>
      <c r="K22" s="331">
        <v>1</v>
      </c>
      <c r="L22" s="284">
        <f t="shared" si="3"/>
        <v>5000</v>
      </c>
      <c r="M22" s="284" t="s">
        <v>398</v>
      </c>
      <c r="N22" s="284"/>
      <c r="O22" s="285">
        <f t="shared" si="4"/>
        <v>5000</v>
      </c>
      <c r="P22" s="325"/>
      <c r="Q22" s="297"/>
      <c r="R22" s="297"/>
      <c r="S22" s="297"/>
      <c r="T22" s="298"/>
      <c r="U22" s="288"/>
    </row>
    <row r="23" spans="1:21" ht="31.75" customHeight="1">
      <c r="A23" s="280" t="s">
        <v>389</v>
      </c>
      <c r="B23" s="281" t="s">
        <v>39</v>
      </c>
      <c r="C23" s="329" t="s">
        <v>395</v>
      </c>
      <c r="D23" s="288" t="s">
        <v>399</v>
      </c>
      <c r="E23" s="282" t="s">
        <v>391</v>
      </c>
      <c r="F23" s="283" t="s">
        <v>397</v>
      </c>
      <c r="G23" s="283" t="s">
        <v>28</v>
      </c>
      <c r="H23" s="283" t="s">
        <v>33</v>
      </c>
      <c r="I23" s="284" t="s">
        <v>398</v>
      </c>
      <c r="J23" s="330">
        <v>1500</v>
      </c>
      <c r="K23" s="331">
        <v>1</v>
      </c>
      <c r="L23" s="284">
        <f t="shared" si="3"/>
        <v>1500</v>
      </c>
      <c r="M23" s="284"/>
      <c r="N23" s="284"/>
      <c r="O23" s="285">
        <f t="shared" si="4"/>
        <v>1500</v>
      </c>
      <c r="P23" s="325"/>
      <c r="Q23" s="297"/>
      <c r="R23" s="297"/>
      <c r="S23" s="297"/>
      <c r="T23" s="298"/>
      <c r="U23" s="288"/>
    </row>
    <row r="24" spans="1:21" ht="31.75" customHeight="1">
      <c r="A24" s="280" t="s">
        <v>389</v>
      </c>
      <c r="B24" s="281" t="s">
        <v>39</v>
      </c>
      <c r="C24" s="329" t="s">
        <v>395</v>
      </c>
      <c r="D24" s="288" t="s">
        <v>400</v>
      </c>
      <c r="E24" s="282" t="s">
        <v>391</v>
      </c>
      <c r="F24" s="283" t="s">
        <v>397</v>
      </c>
      <c r="G24" s="283" t="s">
        <v>269</v>
      </c>
      <c r="H24" s="283" t="s">
        <v>33</v>
      </c>
      <c r="I24" s="280"/>
      <c r="J24" s="327">
        <v>10000</v>
      </c>
      <c r="K24" s="332">
        <v>1</v>
      </c>
      <c r="L24" s="284">
        <f t="shared" si="3"/>
        <v>10000</v>
      </c>
      <c r="M24" s="284"/>
      <c r="N24" s="284"/>
      <c r="O24" s="285">
        <f t="shared" si="4"/>
        <v>10000</v>
      </c>
      <c r="P24" s="325"/>
      <c r="Q24" s="297"/>
      <c r="R24" s="297"/>
      <c r="S24" s="297"/>
      <c r="T24" s="298"/>
      <c r="U24" s="288"/>
    </row>
    <row r="25" spans="1:21" ht="31.75" customHeight="1">
      <c r="A25" s="280" t="s">
        <v>389</v>
      </c>
      <c r="B25" s="281" t="s">
        <v>39</v>
      </c>
      <c r="C25" s="281" t="s">
        <v>24</v>
      </c>
      <c r="D25" s="288" t="s">
        <v>401</v>
      </c>
      <c r="E25" s="282" t="s">
        <v>391</v>
      </c>
      <c r="F25" s="283" t="s">
        <v>388</v>
      </c>
      <c r="G25" s="283" t="s">
        <v>269</v>
      </c>
      <c r="H25" s="283" t="s">
        <v>33</v>
      </c>
      <c r="I25" s="280" t="s">
        <v>131</v>
      </c>
      <c r="J25" s="327">
        <v>5000</v>
      </c>
      <c r="K25" s="332">
        <v>1</v>
      </c>
      <c r="L25" s="284">
        <f t="shared" si="3"/>
        <v>5000</v>
      </c>
      <c r="M25" s="284"/>
      <c r="N25" s="284"/>
      <c r="O25" s="285">
        <f t="shared" si="4"/>
        <v>5000</v>
      </c>
      <c r="P25" s="325"/>
      <c r="Q25" s="297"/>
      <c r="R25" s="297"/>
      <c r="S25" s="297"/>
      <c r="T25" s="287"/>
      <c r="U25" s="288"/>
    </row>
    <row r="26" spans="1:21" ht="31.75" customHeight="1">
      <c r="A26" s="280" t="s">
        <v>389</v>
      </c>
      <c r="B26" s="281" t="s">
        <v>39</v>
      </c>
      <c r="C26" s="333" t="s">
        <v>22</v>
      </c>
      <c r="D26" s="288" t="s">
        <v>402</v>
      </c>
      <c r="E26" s="282" t="s">
        <v>391</v>
      </c>
      <c r="F26" s="283" t="s">
        <v>403</v>
      </c>
      <c r="G26" s="283" t="s">
        <v>269</v>
      </c>
      <c r="H26" s="283" t="s">
        <v>33</v>
      </c>
      <c r="I26" s="280"/>
      <c r="J26" s="327">
        <v>7500</v>
      </c>
      <c r="K26" s="332">
        <v>1</v>
      </c>
      <c r="L26" s="284">
        <f t="shared" si="3"/>
        <v>7500</v>
      </c>
      <c r="M26" s="284"/>
      <c r="N26" s="284"/>
      <c r="O26" s="285">
        <f t="shared" si="4"/>
        <v>7500</v>
      </c>
      <c r="P26" s="325"/>
      <c r="Q26" s="297"/>
      <c r="R26" s="297"/>
      <c r="S26" s="297"/>
      <c r="T26" s="287"/>
      <c r="U26" s="288"/>
    </row>
    <row r="27" spans="1:21" ht="31.75" customHeight="1">
      <c r="A27" s="280" t="s">
        <v>389</v>
      </c>
      <c r="B27" s="281" t="s">
        <v>39</v>
      </c>
      <c r="C27" s="329" t="s">
        <v>395</v>
      </c>
      <c r="D27" s="288" t="s">
        <v>404</v>
      </c>
      <c r="E27" s="282" t="s">
        <v>391</v>
      </c>
      <c r="F27" s="283" t="s">
        <v>397</v>
      </c>
      <c r="G27" s="283" t="s">
        <v>269</v>
      </c>
      <c r="H27" s="283" t="s">
        <v>33</v>
      </c>
      <c r="I27" s="280"/>
      <c r="J27" s="327">
        <v>5000</v>
      </c>
      <c r="K27" s="332">
        <v>1</v>
      </c>
      <c r="L27" s="284">
        <f t="shared" si="3"/>
        <v>5000</v>
      </c>
      <c r="M27" s="284"/>
      <c r="N27" s="284"/>
      <c r="O27" s="285">
        <f t="shared" si="4"/>
        <v>5000</v>
      </c>
      <c r="P27" s="325"/>
      <c r="Q27" s="297"/>
      <c r="R27" s="297"/>
      <c r="S27" s="297"/>
      <c r="T27" s="287"/>
      <c r="U27" s="288"/>
    </row>
    <row r="28" spans="1:21" ht="31.75" customHeight="1">
      <c r="A28" s="280" t="s">
        <v>389</v>
      </c>
      <c r="B28" s="281" t="s">
        <v>39</v>
      </c>
      <c r="C28" s="329" t="s">
        <v>395</v>
      </c>
      <c r="D28" s="288" t="s">
        <v>405</v>
      </c>
      <c r="E28" s="282" t="s">
        <v>391</v>
      </c>
      <c r="F28" s="283" t="s">
        <v>397</v>
      </c>
      <c r="G28" s="283" t="s">
        <v>28</v>
      </c>
      <c r="H28" s="283" t="s">
        <v>33</v>
      </c>
      <c r="I28" s="280" t="s">
        <v>406</v>
      </c>
      <c r="J28" s="327">
        <v>500</v>
      </c>
      <c r="K28" s="332">
        <v>1</v>
      </c>
      <c r="L28" s="284">
        <f t="shared" si="3"/>
        <v>500</v>
      </c>
      <c r="M28" s="284"/>
      <c r="N28" s="284"/>
      <c r="O28" s="285">
        <f t="shared" si="4"/>
        <v>500</v>
      </c>
      <c r="P28" s="325"/>
      <c r="Q28" s="297"/>
      <c r="R28" s="297"/>
      <c r="S28" s="297"/>
      <c r="T28" s="287"/>
      <c r="U28" s="288"/>
    </row>
    <row r="29" spans="1:21" ht="31.75" customHeight="1">
      <c r="A29" s="280" t="s">
        <v>389</v>
      </c>
      <c r="B29" s="281" t="s">
        <v>39</v>
      </c>
      <c r="C29" s="329" t="s">
        <v>395</v>
      </c>
      <c r="D29" s="288" t="s">
        <v>410</v>
      </c>
      <c r="E29" s="282" t="s">
        <v>391</v>
      </c>
      <c r="F29" s="283" t="s">
        <v>397</v>
      </c>
      <c r="G29" s="283" t="s">
        <v>28</v>
      </c>
      <c r="H29" s="283" t="s">
        <v>33</v>
      </c>
      <c r="I29" s="280" t="s">
        <v>131</v>
      </c>
      <c r="J29" s="327">
        <v>3000</v>
      </c>
      <c r="K29" s="332">
        <v>1</v>
      </c>
      <c r="L29" s="284">
        <f t="shared" si="3"/>
        <v>3000</v>
      </c>
      <c r="M29" s="284"/>
      <c r="N29" s="284"/>
      <c r="O29" s="285">
        <f t="shared" si="4"/>
        <v>3000</v>
      </c>
      <c r="P29" s="325"/>
      <c r="Q29" s="297"/>
      <c r="R29" s="297"/>
      <c r="S29" s="297"/>
      <c r="T29" s="287"/>
      <c r="U29" s="288"/>
    </row>
    <row r="30" spans="1:21" ht="31.75" customHeight="1">
      <c r="A30" s="280" t="s">
        <v>389</v>
      </c>
      <c r="B30" s="281" t="s">
        <v>39</v>
      </c>
      <c r="C30" s="281" t="s">
        <v>24</v>
      </c>
      <c r="D30" s="288" t="s">
        <v>411</v>
      </c>
      <c r="E30" s="282" t="s">
        <v>391</v>
      </c>
      <c r="F30" s="283" t="s">
        <v>388</v>
      </c>
      <c r="G30" s="283" t="s">
        <v>28</v>
      </c>
      <c r="H30" s="283" t="s">
        <v>33</v>
      </c>
      <c r="I30" s="280" t="s">
        <v>131</v>
      </c>
      <c r="J30" s="327">
        <v>7500</v>
      </c>
      <c r="K30" s="332">
        <v>1</v>
      </c>
      <c r="L30" s="284">
        <f t="shared" si="3"/>
        <v>7500</v>
      </c>
      <c r="M30" s="284"/>
      <c r="N30" s="284"/>
      <c r="O30" s="285">
        <f t="shared" si="4"/>
        <v>7500</v>
      </c>
      <c r="P30" s="325"/>
      <c r="Q30" s="297"/>
      <c r="R30" s="297"/>
      <c r="S30" s="297"/>
      <c r="T30" s="287"/>
      <c r="U30" s="288"/>
    </row>
    <row r="31" spans="1:21" ht="31.75" customHeight="1">
      <c r="A31" s="280" t="s">
        <v>389</v>
      </c>
      <c r="B31" s="281" t="s">
        <v>39</v>
      </c>
      <c r="C31" s="281" t="s">
        <v>412</v>
      </c>
      <c r="D31" s="288" t="s">
        <v>413</v>
      </c>
      <c r="E31" s="282" t="s">
        <v>391</v>
      </c>
      <c r="F31" s="283" t="s">
        <v>388</v>
      </c>
      <c r="G31" s="283" t="s">
        <v>28</v>
      </c>
      <c r="H31" s="283" t="s">
        <v>33</v>
      </c>
      <c r="I31" s="280"/>
      <c r="J31" s="327">
        <v>15000</v>
      </c>
      <c r="K31" s="332">
        <v>1</v>
      </c>
      <c r="L31" s="284">
        <f t="shared" si="3"/>
        <v>15000</v>
      </c>
      <c r="M31" s="284"/>
      <c r="N31" s="284"/>
      <c r="O31" s="285">
        <f t="shared" si="4"/>
        <v>15000</v>
      </c>
      <c r="P31" s="325"/>
      <c r="Q31" s="297"/>
      <c r="R31" s="297"/>
      <c r="S31" s="297"/>
      <c r="T31" s="287"/>
      <c r="U31" s="288"/>
    </row>
    <row r="32" spans="1:21" ht="31.75" customHeight="1">
      <c r="A32" s="334" t="s">
        <v>382</v>
      </c>
      <c r="B32" s="281" t="s">
        <v>39</v>
      </c>
      <c r="C32" s="281" t="s">
        <v>83</v>
      </c>
      <c r="D32" s="335" t="s">
        <v>423</v>
      </c>
      <c r="E32" s="336" t="s">
        <v>415</v>
      </c>
      <c r="F32" s="337" t="s">
        <v>388</v>
      </c>
      <c r="G32" s="338" t="s">
        <v>28</v>
      </c>
      <c r="H32" s="338" t="s">
        <v>33</v>
      </c>
      <c r="I32" s="339" t="s">
        <v>34</v>
      </c>
      <c r="J32" s="340">
        <v>2500</v>
      </c>
      <c r="K32" s="334"/>
      <c r="L32" s="340">
        <v>2500</v>
      </c>
      <c r="M32" s="341">
        <f t="shared" ref="M32:M53" si="5">L32*0.09</f>
        <v>225</v>
      </c>
      <c r="N32" s="341">
        <v>50</v>
      </c>
      <c r="O32" s="285">
        <f t="shared" si="4"/>
        <v>2775</v>
      </c>
      <c r="P32" s="325"/>
      <c r="Q32" s="297"/>
      <c r="R32" s="297"/>
      <c r="S32" s="297"/>
      <c r="T32" s="287"/>
      <c r="U32" s="288"/>
    </row>
    <row r="33" spans="1:21" ht="31.75" customHeight="1">
      <c r="A33" s="280" t="s">
        <v>427</v>
      </c>
      <c r="B33" s="281" t="s">
        <v>39</v>
      </c>
      <c r="C33" s="281" t="s">
        <v>24</v>
      </c>
      <c r="D33" s="288" t="s">
        <v>428</v>
      </c>
      <c r="E33" s="288" t="s">
        <v>429</v>
      </c>
      <c r="F33" s="283" t="s">
        <v>430</v>
      </c>
      <c r="G33" s="283" t="s">
        <v>324</v>
      </c>
      <c r="H33" s="283" t="s">
        <v>431</v>
      </c>
      <c r="I33" s="283">
        <v>1</v>
      </c>
      <c r="J33" s="284">
        <v>5000</v>
      </c>
      <c r="K33" s="283">
        <v>1</v>
      </c>
      <c r="L33" s="284">
        <f t="shared" ref="L33:L49" si="6">J33*K33</f>
        <v>5000</v>
      </c>
      <c r="M33" s="284">
        <f t="shared" si="5"/>
        <v>450</v>
      </c>
      <c r="N33" s="342">
        <v>250</v>
      </c>
      <c r="O33" s="343">
        <f t="shared" ref="O33:O53" si="7">L33+M33+N33</f>
        <v>5700</v>
      </c>
      <c r="P33" s="325"/>
      <c r="Q33" s="297"/>
      <c r="R33" s="297"/>
      <c r="S33" s="297"/>
      <c r="T33" s="287"/>
      <c r="U33" s="288"/>
    </row>
    <row r="34" spans="1:21" ht="31.75" customHeight="1">
      <c r="A34" s="280" t="s">
        <v>432</v>
      </c>
      <c r="B34" s="281" t="s">
        <v>39</v>
      </c>
      <c r="C34" s="281" t="s">
        <v>24</v>
      </c>
      <c r="D34" s="324" t="s">
        <v>433</v>
      </c>
      <c r="E34" s="288" t="s">
        <v>429</v>
      </c>
      <c r="F34" s="283" t="s">
        <v>430</v>
      </c>
      <c r="G34" s="283" t="s">
        <v>324</v>
      </c>
      <c r="H34" s="283"/>
      <c r="I34" s="283">
        <v>5</v>
      </c>
      <c r="J34" s="284">
        <v>1000</v>
      </c>
      <c r="K34" s="283">
        <v>1</v>
      </c>
      <c r="L34" s="284">
        <f t="shared" si="6"/>
        <v>1000</v>
      </c>
      <c r="M34" s="284">
        <f t="shared" si="5"/>
        <v>90</v>
      </c>
      <c r="N34" s="342">
        <v>100</v>
      </c>
      <c r="O34" s="343">
        <f t="shared" si="7"/>
        <v>1190</v>
      </c>
      <c r="P34" s="325"/>
      <c r="Q34" s="297"/>
      <c r="R34" s="297"/>
      <c r="S34" s="297"/>
      <c r="T34" s="287"/>
      <c r="U34" s="288"/>
    </row>
    <row r="35" spans="1:21" ht="31.75" customHeight="1">
      <c r="A35" s="280" t="s">
        <v>434</v>
      </c>
      <c r="B35" s="281" t="s">
        <v>39</v>
      </c>
      <c r="C35" s="281" t="s">
        <v>24</v>
      </c>
      <c r="D35" s="344" t="s">
        <v>435</v>
      </c>
      <c r="E35" s="288" t="s">
        <v>429</v>
      </c>
      <c r="F35" s="283" t="s">
        <v>430</v>
      </c>
      <c r="G35" s="283" t="s">
        <v>324</v>
      </c>
      <c r="H35" s="283"/>
      <c r="I35" s="283">
        <v>5</v>
      </c>
      <c r="J35" s="284">
        <v>1000</v>
      </c>
      <c r="K35" s="283">
        <v>1</v>
      </c>
      <c r="L35" s="284">
        <f t="shared" si="6"/>
        <v>1000</v>
      </c>
      <c r="M35" s="284">
        <f t="shared" si="5"/>
        <v>90</v>
      </c>
      <c r="N35" s="342">
        <v>100</v>
      </c>
      <c r="O35" s="343">
        <f t="shared" si="7"/>
        <v>1190</v>
      </c>
      <c r="P35" s="325"/>
      <c r="Q35" s="297"/>
      <c r="R35" s="297"/>
      <c r="S35" s="297"/>
      <c r="T35" s="287"/>
      <c r="U35" s="288"/>
    </row>
    <row r="36" spans="1:21" ht="31.75" customHeight="1">
      <c r="A36" s="280" t="s">
        <v>434</v>
      </c>
      <c r="B36" s="281" t="s">
        <v>39</v>
      </c>
      <c r="C36" s="281" t="s">
        <v>24</v>
      </c>
      <c r="D36" s="335" t="s">
        <v>436</v>
      </c>
      <c r="E36" s="288" t="s">
        <v>429</v>
      </c>
      <c r="F36" s="283" t="s">
        <v>430</v>
      </c>
      <c r="G36" s="283" t="s">
        <v>324</v>
      </c>
      <c r="H36" s="283"/>
      <c r="I36" s="283">
        <v>5</v>
      </c>
      <c r="J36" s="284">
        <v>500</v>
      </c>
      <c r="K36" s="283">
        <v>2</v>
      </c>
      <c r="L36" s="284">
        <f t="shared" si="6"/>
        <v>1000</v>
      </c>
      <c r="M36" s="284">
        <f t="shared" si="5"/>
        <v>90</v>
      </c>
      <c r="N36" s="342">
        <v>100</v>
      </c>
      <c r="O36" s="343">
        <f t="shared" si="7"/>
        <v>1190</v>
      </c>
      <c r="P36" s="325"/>
      <c r="Q36" s="297"/>
      <c r="R36" s="297"/>
      <c r="S36" s="297"/>
      <c r="T36" s="287"/>
      <c r="U36" s="288"/>
    </row>
    <row r="37" spans="1:21" ht="31.75" customHeight="1">
      <c r="A37" s="280" t="s">
        <v>434</v>
      </c>
      <c r="B37" s="281" t="s">
        <v>39</v>
      </c>
      <c r="C37" s="281" t="s">
        <v>24</v>
      </c>
      <c r="D37" s="300" t="s">
        <v>437</v>
      </c>
      <c r="E37" s="288" t="s">
        <v>429</v>
      </c>
      <c r="F37" s="283" t="s">
        <v>430</v>
      </c>
      <c r="G37" s="283" t="s">
        <v>324</v>
      </c>
      <c r="H37" s="283"/>
      <c r="I37" s="283">
        <v>5</v>
      </c>
      <c r="J37" s="284">
        <v>1500</v>
      </c>
      <c r="K37" s="283">
        <v>1</v>
      </c>
      <c r="L37" s="284">
        <f t="shared" si="6"/>
        <v>1500</v>
      </c>
      <c r="M37" s="284">
        <f t="shared" si="5"/>
        <v>135</v>
      </c>
      <c r="N37" s="342">
        <v>150</v>
      </c>
      <c r="O37" s="343">
        <f t="shared" si="7"/>
        <v>1785</v>
      </c>
      <c r="P37" s="325"/>
      <c r="Q37" s="297"/>
      <c r="R37" s="297"/>
      <c r="S37" s="297"/>
      <c r="T37" s="287"/>
      <c r="U37" s="288"/>
    </row>
    <row r="38" spans="1:21" ht="31.75" customHeight="1">
      <c r="A38" s="280" t="s">
        <v>434</v>
      </c>
      <c r="B38" s="281" t="s">
        <v>39</v>
      </c>
      <c r="C38" s="281" t="s">
        <v>24</v>
      </c>
      <c r="D38" s="300" t="s">
        <v>438</v>
      </c>
      <c r="E38" s="288" t="s">
        <v>429</v>
      </c>
      <c r="F38" s="283" t="s">
        <v>430</v>
      </c>
      <c r="G38" s="283" t="s">
        <v>324</v>
      </c>
      <c r="H38" s="283"/>
      <c r="I38" s="283">
        <v>5</v>
      </c>
      <c r="J38" s="284">
        <v>1200</v>
      </c>
      <c r="K38" s="283">
        <v>1</v>
      </c>
      <c r="L38" s="284">
        <f t="shared" si="6"/>
        <v>1200</v>
      </c>
      <c r="M38" s="284">
        <f t="shared" si="5"/>
        <v>108</v>
      </c>
      <c r="N38" s="342">
        <v>120</v>
      </c>
      <c r="O38" s="343">
        <f t="shared" si="7"/>
        <v>1428</v>
      </c>
      <c r="P38" s="325"/>
      <c r="Q38" s="297"/>
      <c r="R38" s="297"/>
      <c r="S38" s="297"/>
      <c r="T38" s="287"/>
      <c r="U38" s="288"/>
    </row>
    <row r="39" spans="1:21" ht="31.75" customHeight="1">
      <c r="A39" s="280" t="s">
        <v>434</v>
      </c>
      <c r="B39" s="281" t="s">
        <v>39</v>
      </c>
      <c r="C39" s="281" t="s">
        <v>24</v>
      </c>
      <c r="D39" s="345" t="s">
        <v>439</v>
      </c>
      <c r="E39" s="288" t="s">
        <v>429</v>
      </c>
      <c r="F39" s="283" t="s">
        <v>430</v>
      </c>
      <c r="G39" s="280" t="s">
        <v>324</v>
      </c>
      <c r="H39" s="280"/>
      <c r="I39" s="280">
        <v>1</v>
      </c>
      <c r="J39" s="284">
        <v>2000</v>
      </c>
      <c r="K39" s="283">
        <v>1</v>
      </c>
      <c r="L39" s="284">
        <f t="shared" si="6"/>
        <v>2000</v>
      </c>
      <c r="M39" s="284">
        <f t="shared" si="5"/>
        <v>180</v>
      </c>
      <c r="N39" s="342">
        <v>200</v>
      </c>
      <c r="O39" s="343">
        <f t="shared" si="7"/>
        <v>2380</v>
      </c>
      <c r="P39" s="325"/>
      <c r="Q39" s="297"/>
      <c r="R39" s="297"/>
      <c r="S39" s="297"/>
      <c r="T39" s="298"/>
      <c r="U39" s="288"/>
    </row>
    <row r="40" spans="1:21" ht="31.75" customHeight="1">
      <c r="A40" s="280" t="s">
        <v>434</v>
      </c>
      <c r="B40" s="281" t="s">
        <v>39</v>
      </c>
      <c r="C40" s="281" t="s">
        <v>24</v>
      </c>
      <c r="D40" s="301" t="s">
        <v>440</v>
      </c>
      <c r="E40" s="288" t="s">
        <v>429</v>
      </c>
      <c r="F40" s="283" t="s">
        <v>430</v>
      </c>
      <c r="G40" s="283" t="s">
        <v>324</v>
      </c>
      <c r="H40" s="283" t="s">
        <v>431</v>
      </c>
      <c r="I40" s="283">
        <v>5</v>
      </c>
      <c r="J40" s="284">
        <v>1000</v>
      </c>
      <c r="K40" s="283">
        <v>1</v>
      </c>
      <c r="L40" s="284">
        <f t="shared" si="6"/>
        <v>1000</v>
      </c>
      <c r="M40" s="284">
        <f t="shared" si="5"/>
        <v>90</v>
      </c>
      <c r="N40" s="284">
        <v>0</v>
      </c>
      <c r="O40" s="343">
        <f t="shared" si="7"/>
        <v>1090</v>
      </c>
      <c r="P40" s="325"/>
      <c r="Q40" s="297"/>
      <c r="R40" s="297"/>
      <c r="S40" s="297"/>
      <c r="T40" s="298"/>
      <c r="U40" s="288"/>
    </row>
    <row r="41" spans="1:21" ht="31.75" customHeight="1">
      <c r="A41" s="280" t="s">
        <v>434</v>
      </c>
      <c r="B41" s="281" t="s">
        <v>39</v>
      </c>
      <c r="C41" s="281" t="s">
        <v>24</v>
      </c>
      <c r="D41" s="301" t="s">
        <v>441</v>
      </c>
      <c r="E41" s="288" t="s">
        <v>429</v>
      </c>
      <c r="F41" s="283" t="s">
        <v>430</v>
      </c>
      <c r="G41" s="283" t="s">
        <v>324</v>
      </c>
      <c r="H41" s="283" t="s">
        <v>442</v>
      </c>
      <c r="I41" s="283">
        <v>5</v>
      </c>
      <c r="J41" s="284">
        <v>233.75</v>
      </c>
      <c r="K41" s="283">
        <v>1</v>
      </c>
      <c r="L41" s="284">
        <f t="shared" si="6"/>
        <v>233.75</v>
      </c>
      <c r="M41" s="284">
        <f t="shared" si="5"/>
        <v>21.037499999999998</v>
      </c>
      <c r="N41" s="284">
        <v>18.72</v>
      </c>
      <c r="O41" s="343">
        <f t="shared" si="7"/>
        <v>273.50749999999999</v>
      </c>
      <c r="P41" s="325"/>
      <c r="Q41" s="297"/>
      <c r="R41" s="297"/>
      <c r="S41" s="297"/>
      <c r="T41" s="298"/>
      <c r="U41" s="288"/>
    </row>
    <row r="42" spans="1:21" ht="31.75" customHeight="1">
      <c r="A42" s="280" t="s">
        <v>434</v>
      </c>
      <c r="B42" s="281" t="s">
        <v>39</v>
      </c>
      <c r="C42" s="281" t="s">
        <v>24</v>
      </c>
      <c r="D42" s="288" t="s">
        <v>443</v>
      </c>
      <c r="E42" s="288" t="s">
        <v>444</v>
      </c>
      <c r="F42" s="283" t="s">
        <v>430</v>
      </c>
      <c r="G42" s="283" t="s">
        <v>324</v>
      </c>
      <c r="H42" s="283" t="s">
        <v>431</v>
      </c>
      <c r="I42" s="283">
        <v>1</v>
      </c>
      <c r="J42" s="284">
        <v>2500</v>
      </c>
      <c r="K42" s="283">
        <v>1</v>
      </c>
      <c r="L42" s="284">
        <f t="shared" si="6"/>
        <v>2500</v>
      </c>
      <c r="M42" s="284">
        <f t="shared" si="5"/>
        <v>225</v>
      </c>
      <c r="N42" s="284">
        <v>0</v>
      </c>
      <c r="O42" s="343">
        <f t="shared" si="7"/>
        <v>2725</v>
      </c>
      <c r="P42" s="325"/>
      <c r="Q42" s="297"/>
      <c r="R42" s="297"/>
      <c r="S42" s="297"/>
      <c r="T42" s="298"/>
      <c r="U42" s="288"/>
    </row>
    <row r="43" spans="1:21" ht="31.75" customHeight="1">
      <c r="A43" s="280" t="s">
        <v>434</v>
      </c>
      <c r="B43" s="281" t="s">
        <v>39</v>
      </c>
      <c r="C43" s="281" t="s">
        <v>24</v>
      </c>
      <c r="D43" s="301" t="s">
        <v>445</v>
      </c>
      <c r="E43" s="288" t="s">
        <v>446</v>
      </c>
      <c r="F43" s="283" t="s">
        <v>430</v>
      </c>
      <c r="G43" s="283" t="s">
        <v>324</v>
      </c>
      <c r="H43" s="283" t="s">
        <v>447</v>
      </c>
      <c r="I43" s="283">
        <v>3</v>
      </c>
      <c r="J43" s="284">
        <v>20</v>
      </c>
      <c r="K43" s="283">
        <v>60</v>
      </c>
      <c r="L43" s="284">
        <f t="shared" si="6"/>
        <v>1200</v>
      </c>
      <c r="M43" s="284">
        <f t="shared" si="5"/>
        <v>108</v>
      </c>
      <c r="N43" s="284">
        <v>0</v>
      </c>
      <c r="O43" s="343">
        <f t="shared" si="7"/>
        <v>1308</v>
      </c>
      <c r="P43" s="325"/>
      <c r="Q43" s="297"/>
      <c r="R43" s="297"/>
      <c r="S43" s="297"/>
      <c r="T43" s="298"/>
      <c r="U43" s="288"/>
    </row>
    <row r="44" spans="1:21" ht="34">
      <c r="A44" s="280" t="s">
        <v>434</v>
      </c>
      <c r="B44" s="281" t="s">
        <v>39</v>
      </c>
      <c r="C44" s="281" t="s">
        <v>24</v>
      </c>
      <c r="D44" s="301" t="s">
        <v>448</v>
      </c>
      <c r="E44" s="301" t="s">
        <v>449</v>
      </c>
      <c r="F44" s="283" t="s">
        <v>430</v>
      </c>
      <c r="G44" s="283" t="s">
        <v>324</v>
      </c>
      <c r="H44" s="283" t="s">
        <v>431</v>
      </c>
      <c r="I44" s="283">
        <v>1</v>
      </c>
      <c r="J44" s="284">
        <v>0.83</v>
      </c>
      <c r="K44" s="283">
        <v>1000</v>
      </c>
      <c r="L44" s="284">
        <f t="shared" si="6"/>
        <v>830</v>
      </c>
      <c r="M44" s="284">
        <f t="shared" si="5"/>
        <v>74.7</v>
      </c>
      <c r="N44" s="284">
        <v>0</v>
      </c>
      <c r="O44" s="343">
        <f t="shared" si="7"/>
        <v>904.7</v>
      </c>
      <c r="P44" s="297"/>
      <c r="Q44" s="297"/>
      <c r="R44" s="297"/>
      <c r="S44" s="297"/>
      <c r="T44" s="298"/>
      <c r="U44" s="288"/>
    </row>
    <row r="45" spans="1:21" ht="34">
      <c r="A45" s="280" t="s">
        <v>434</v>
      </c>
      <c r="B45" s="281" t="s">
        <v>39</v>
      </c>
      <c r="C45" s="281" t="s">
        <v>24</v>
      </c>
      <c r="D45" s="301" t="s">
        <v>450</v>
      </c>
      <c r="E45" s="301" t="s">
        <v>449</v>
      </c>
      <c r="F45" s="283" t="s">
        <v>430</v>
      </c>
      <c r="G45" s="283" t="s">
        <v>324</v>
      </c>
      <c r="H45" s="283" t="s">
        <v>431</v>
      </c>
      <c r="I45" s="283">
        <v>5</v>
      </c>
      <c r="J45" s="284">
        <v>52.96</v>
      </c>
      <c r="K45" s="283">
        <v>20</v>
      </c>
      <c r="L45" s="284">
        <f t="shared" si="6"/>
        <v>1059.2</v>
      </c>
      <c r="M45" s="284">
        <f t="shared" si="5"/>
        <v>95.328000000000003</v>
      </c>
      <c r="N45" s="284">
        <v>100</v>
      </c>
      <c r="O45" s="343">
        <f t="shared" si="7"/>
        <v>1254.528</v>
      </c>
      <c r="P45" s="297"/>
      <c r="Q45" s="297"/>
      <c r="R45" s="297"/>
      <c r="S45" s="297"/>
      <c r="T45" s="298"/>
      <c r="U45" s="288"/>
    </row>
    <row r="46" spans="1:21" ht="34">
      <c r="A46" s="280" t="s">
        <v>434</v>
      </c>
      <c r="B46" s="281" t="s">
        <v>39</v>
      </c>
      <c r="C46" s="281" t="s">
        <v>24</v>
      </c>
      <c r="D46" s="301" t="s">
        <v>451</v>
      </c>
      <c r="E46" s="301" t="s">
        <v>452</v>
      </c>
      <c r="F46" s="283" t="s">
        <v>430</v>
      </c>
      <c r="G46" s="283" t="s">
        <v>324</v>
      </c>
      <c r="H46" s="283" t="s">
        <v>431</v>
      </c>
      <c r="I46" s="283">
        <v>5</v>
      </c>
      <c r="J46" s="284">
        <v>109</v>
      </c>
      <c r="K46" s="283">
        <v>15</v>
      </c>
      <c r="L46" s="284">
        <f t="shared" si="6"/>
        <v>1635</v>
      </c>
      <c r="M46" s="284">
        <f t="shared" si="5"/>
        <v>147.15</v>
      </c>
      <c r="N46" s="284">
        <v>100</v>
      </c>
      <c r="O46" s="343">
        <f t="shared" si="7"/>
        <v>1882.15</v>
      </c>
      <c r="P46" s="304"/>
      <c r="Q46" s="304"/>
      <c r="R46" s="304"/>
      <c r="S46" s="304"/>
      <c r="T46" s="279"/>
      <c r="U46" s="305"/>
    </row>
    <row r="47" spans="1:21" ht="34">
      <c r="A47" s="280" t="s">
        <v>434</v>
      </c>
      <c r="B47" s="281" t="s">
        <v>39</v>
      </c>
      <c r="C47" s="281" t="s">
        <v>24</v>
      </c>
      <c r="D47" s="299" t="s">
        <v>453</v>
      </c>
      <c r="E47" s="301" t="s">
        <v>449</v>
      </c>
      <c r="F47" s="283" t="s">
        <v>430</v>
      </c>
      <c r="G47" s="283" t="s">
        <v>324</v>
      </c>
      <c r="H47" s="283" t="s">
        <v>431</v>
      </c>
      <c r="I47" s="283">
        <v>5</v>
      </c>
      <c r="J47" s="284">
        <v>26.46</v>
      </c>
      <c r="K47" s="283">
        <v>20</v>
      </c>
      <c r="L47" s="284">
        <f t="shared" si="6"/>
        <v>529.20000000000005</v>
      </c>
      <c r="M47" s="284">
        <f t="shared" si="5"/>
        <v>47.628</v>
      </c>
      <c r="N47" s="284">
        <v>100</v>
      </c>
      <c r="O47" s="343">
        <f t="shared" si="7"/>
        <v>676.82800000000009</v>
      </c>
      <c r="P47" s="304"/>
      <c r="Q47" s="304"/>
      <c r="R47" s="304"/>
      <c r="S47" s="304"/>
      <c r="T47" s="279"/>
      <c r="U47" s="288"/>
    </row>
    <row r="48" spans="1:21" ht="34">
      <c r="A48" s="280" t="s">
        <v>434</v>
      </c>
      <c r="B48" s="281" t="s">
        <v>39</v>
      </c>
      <c r="C48" s="281" t="s">
        <v>24</v>
      </c>
      <c r="D48" s="301" t="s">
        <v>454</v>
      </c>
      <c r="E48" s="288" t="s">
        <v>455</v>
      </c>
      <c r="F48" s="283" t="s">
        <v>430</v>
      </c>
      <c r="G48" s="283" t="s">
        <v>324</v>
      </c>
      <c r="H48" s="283" t="s">
        <v>431</v>
      </c>
      <c r="I48" s="283">
        <v>5</v>
      </c>
      <c r="J48" s="284">
        <v>150</v>
      </c>
      <c r="K48" s="283">
        <v>15</v>
      </c>
      <c r="L48" s="284">
        <f t="shared" si="6"/>
        <v>2250</v>
      </c>
      <c r="M48" s="284">
        <f t="shared" si="5"/>
        <v>202.5</v>
      </c>
      <c r="N48" s="284">
        <v>0</v>
      </c>
      <c r="O48" s="343">
        <f t="shared" si="7"/>
        <v>2452.5</v>
      </c>
      <c r="P48" s="304"/>
      <c r="Q48" s="304"/>
      <c r="R48" s="304"/>
      <c r="S48" s="304"/>
      <c r="T48" s="279"/>
      <c r="U48" s="300"/>
    </row>
    <row r="49" spans="1:21" ht="34">
      <c r="A49" s="280" t="s">
        <v>434</v>
      </c>
      <c r="B49" s="281" t="s">
        <v>39</v>
      </c>
      <c r="C49" s="281" t="s">
        <v>24</v>
      </c>
      <c r="D49" s="288" t="s">
        <v>456</v>
      </c>
      <c r="E49" s="288" t="s">
        <v>455</v>
      </c>
      <c r="F49" s="283" t="s">
        <v>430</v>
      </c>
      <c r="G49" s="283" t="s">
        <v>324</v>
      </c>
      <c r="H49" s="283" t="s">
        <v>431</v>
      </c>
      <c r="I49" s="283">
        <v>2</v>
      </c>
      <c r="J49" s="346">
        <v>70</v>
      </c>
      <c r="K49" s="347">
        <v>20</v>
      </c>
      <c r="L49" s="284">
        <f t="shared" si="6"/>
        <v>1400</v>
      </c>
      <c r="M49" s="284">
        <f t="shared" si="5"/>
        <v>126</v>
      </c>
      <c r="N49" s="346">
        <v>50</v>
      </c>
      <c r="O49" s="343">
        <f t="shared" si="7"/>
        <v>1576</v>
      </c>
      <c r="P49" s="304"/>
      <c r="Q49" s="304"/>
      <c r="R49" s="304"/>
      <c r="S49" s="304"/>
      <c r="T49" s="279"/>
      <c r="U49" s="300"/>
    </row>
    <row r="50" spans="1:21" ht="119">
      <c r="A50" s="280" t="s">
        <v>457</v>
      </c>
      <c r="B50" s="281" t="s">
        <v>39</v>
      </c>
      <c r="C50" s="281" t="s">
        <v>24</v>
      </c>
      <c r="D50" s="282" t="s">
        <v>458</v>
      </c>
      <c r="E50" s="282" t="s">
        <v>459</v>
      </c>
      <c r="F50" s="283" t="s">
        <v>460</v>
      </c>
      <c r="G50" s="283" t="s">
        <v>33</v>
      </c>
      <c r="H50" s="283" t="s">
        <v>461</v>
      </c>
      <c r="I50" s="283">
        <v>1</v>
      </c>
      <c r="J50" s="284">
        <v>5000</v>
      </c>
      <c r="K50" s="348"/>
      <c r="L50" s="349">
        <v>5000</v>
      </c>
      <c r="M50" s="350">
        <f t="shared" si="5"/>
        <v>450</v>
      </c>
      <c r="N50" s="301">
        <v>150</v>
      </c>
      <c r="O50" s="285">
        <f t="shared" si="7"/>
        <v>5600</v>
      </c>
      <c r="P50" s="304"/>
      <c r="Q50" s="304"/>
      <c r="R50" s="304"/>
      <c r="S50" s="304"/>
      <c r="T50" s="279"/>
      <c r="U50" s="300"/>
    </row>
    <row r="51" spans="1:21" ht="102">
      <c r="A51" s="280" t="s">
        <v>457</v>
      </c>
      <c r="B51" s="281" t="s">
        <v>39</v>
      </c>
      <c r="C51" s="281" t="s">
        <v>24</v>
      </c>
      <c r="D51" s="282" t="s">
        <v>462</v>
      </c>
      <c r="E51" s="282" t="s">
        <v>459</v>
      </c>
      <c r="F51" s="283" t="s">
        <v>460</v>
      </c>
      <c r="G51" s="283" t="s">
        <v>33</v>
      </c>
      <c r="H51" s="283" t="s">
        <v>461</v>
      </c>
      <c r="I51" s="283">
        <v>1</v>
      </c>
      <c r="J51" s="284">
        <v>2000</v>
      </c>
      <c r="K51" s="351"/>
      <c r="L51" s="349">
        <v>2000</v>
      </c>
      <c r="M51" s="350">
        <f t="shared" si="5"/>
        <v>180</v>
      </c>
      <c r="N51" s="301">
        <v>150</v>
      </c>
      <c r="O51" s="285">
        <f t="shared" si="7"/>
        <v>2330</v>
      </c>
      <c r="P51" s="304"/>
      <c r="Q51" s="304"/>
      <c r="R51" s="304"/>
      <c r="S51" s="304"/>
      <c r="T51" s="279"/>
      <c r="U51" s="300"/>
    </row>
    <row r="52" spans="1:21" ht="85">
      <c r="A52" s="280" t="s">
        <v>457</v>
      </c>
      <c r="B52" s="281" t="s">
        <v>39</v>
      </c>
      <c r="C52" s="281" t="s">
        <v>24</v>
      </c>
      <c r="D52" s="282" t="s">
        <v>463</v>
      </c>
      <c r="E52" s="282" t="s">
        <v>464</v>
      </c>
      <c r="F52" s="283" t="s">
        <v>460</v>
      </c>
      <c r="G52" s="283" t="s">
        <v>33</v>
      </c>
      <c r="H52" s="283" t="s">
        <v>461</v>
      </c>
      <c r="I52" s="283">
        <v>5</v>
      </c>
      <c r="J52" s="284">
        <v>650</v>
      </c>
      <c r="K52" s="351"/>
      <c r="L52" s="349">
        <v>650</v>
      </c>
      <c r="M52" s="350">
        <f t="shared" si="5"/>
        <v>58.5</v>
      </c>
      <c r="N52" s="301">
        <v>150</v>
      </c>
      <c r="O52" s="285">
        <f t="shared" si="7"/>
        <v>858.5</v>
      </c>
      <c r="P52" s="304"/>
      <c r="Q52" s="304"/>
      <c r="R52" s="304"/>
      <c r="S52" s="304"/>
      <c r="T52" s="279"/>
      <c r="U52" s="300"/>
    </row>
    <row r="53" spans="1:21" ht="102">
      <c r="A53" s="280" t="s">
        <v>457</v>
      </c>
      <c r="B53" s="281" t="s">
        <v>39</v>
      </c>
      <c r="C53" s="281" t="s">
        <v>24</v>
      </c>
      <c r="D53" s="282" t="s">
        <v>465</v>
      </c>
      <c r="E53" s="282" t="s">
        <v>459</v>
      </c>
      <c r="F53" s="283" t="s">
        <v>460</v>
      </c>
      <c r="G53" s="283" t="s">
        <v>33</v>
      </c>
      <c r="H53" s="283" t="s">
        <v>461</v>
      </c>
      <c r="I53" s="283">
        <v>5</v>
      </c>
      <c r="J53" s="284">
        <v>3600</v>
      </c>
      <c r="K53" s="351"/>
      <c r="L53" s="349">
        <v>3600</v>
      </c>
      <c r="M53" s="350">
        <f t="shared" si="5"/>
        <v>324</v>
      </c>
      <c r="N53" s="301">
        <v>150</v>
      </c>
      <c r="O53" s="285">
        <f t="shared" si="7"/>
        <v>4074</v>
      </c>
      <c r="P53" s="304"/>
      <c r="Q53" s="304"/>
      <c r="R53" s="304"/>
      <c r="S53" s="304"/>
      <c r="T53" s="279"/>
      <c r="U53" s="300"/>
    </row>
    <row r="54" spans="1:21" ht="51">
      <c r="A54" s="280" t="s">
        <v>466</v>
      </c>
      <c r="B54" s="281" t="s">
        <v>39</v>
      </c>
      <c r="C54" s="281" t="s">
        <v>24</v>
      </c>
      <c r="D54" s="282" t="s">
        <v>468</v>
      </c>
      <c r="E54" s="282" t="s">
        <v>469</v>
      </c>
      <c r="F54" s="301" t="s">
        <v>470</v>
      </c>
      <c r="G54" s="283" t="s">
        <v>145</v>
      </c>
      <c r="H54" s="283" t="s">
        <v>471</v>
      </c>
      <c r="I54" s="283">
        <v>10</v>
      </c>
      <c r="J54" s="284">
        <v>370</v>
      </c>
      <c r="K54" s="280">
        <v>12</v>
      </c>
      <c r="L54" s="284">
        <f>J54*K54</f>
        <v>4440</v>
      </c>
      <c r="M54" s="284">
        <f>L54*0.09</f>
        <v>399.59999999999997</v>
      </c>
      <c r="N54" s="284"/>
      <c r="O54" s="285">
        <f t="shared" ref="O54:O62" si="8">L54+M54+N54</f>
        <v>4839.6000000000004</v>
      </c>
      <c r="P54" s="286"/>
      <c r="Q54" s="286"/>
      <c r="R54" s="286"/>
      <c r="S54" s="286"/>
      <c r="T54" s="287"/>
      <c r="U54" s="288"/>
    </row>
    <row r="55" spans="1:21" ht="68">
      <c r="A55" s="280" t="s">
        <v>466</v>
      </c>
      <c r="B55" s="281" t="s">
        <v>39</v>
      </c>
      <c r="C55" s="281" t="s">
        <v>24</v>
      </c>
      <c r="D55" s="355" t="s">
        <v>472</v>
      </c>
      <c r="E55" s="282" t="s">
        <v>473</v>
      </c>
      <c r="F55" s="301" t="s">
        <v>474</v>
      </c>
      <c r="G55" s="283" t="s">
        <v>145</v>
      </c>
      <c r="H55" s="283" t="s">
        <v>29</v>
      </c>
      <c r="I55" s="283">
        <v>10</v>
      </c>
      <c r="J55" s="284">
        <v>406.79</v>
      </c>
      <c r="K55" s="280">
        <v>3</v>
      </c>
      <c r="L55" s="284">
        <f>J55*K55</f>
        <v>1220.3700000000001</v>
      </c>
      <c r="M55" s="284">
        <f>L55*0.09</f>
        <v>109.83330000000001</v>
      </c>
      <c r="N55" s="284"/>
      <c r="O55" s="285">
        <f t="shared" si="8"/>
        <v>1330.2033000000001</v>
      </c>
      <c r="P55" s="286"/>
      <c r="Q55" s="286"/>
      <c r="R55" s="286"/>
      <c r="S55" s="286"/>
      <c r="T55" s="287"/>
      <c r="U55" s="288"/>
    </row>
    <row r="56" spans="1:21" ht="51">
      <c r="A56" s="280" t="s">
        <v>466</v>
      </c>
      <c r="B56" s="281" t="s">
        <v>39</v>
      </c>
      <c r="C56" s="281" t="s">
        <v>83</v>
      </c>
      <c r="D56" s="282" t="s">
        <v>483</v>
      </c>
      <c r="E56" s="282" t="s">
        <v>484</v>
      </c>
      <c r="F56" s="301" t="s">
        <v>485</v>
      </c>
      <c r="G56" s="283" t="s">
        <v>145</v>
      </c>
      <c r="H56" s="283"/>
      <c r="I56" s="283"/>
      <c r="J56" s="284">
        <v>1800</v>
      </c>
      <c r="K56" s="280">
        <v>3</v>
      </c>
      <c r="L56" s="284">
        <f>J56*K56</f>
        <v>5400</v>
      </c>
      <c r="M56" s="284">
        <v>0</v>
      </c>
      <c r="N56" s="284"/>
      <c r="O56" s="285">
        <f t="shared" si="8"/>
        <v>5400</v>
      </c>
      <c r="P56" s="286"/>
      <c r="Q56" s="286"/>
      <c r="R56" s="286"/>
      <c r="S56" s="286"/>
      <c r="T56" s="287"/>
      <c r="U56" s="288"/>
    </row>
    <row r="57" spans="1:21" ht="68">
      <c r="A57" s="280" t="s">
        <v>466</v>
      </c>
      <c r="B57" s="281" t="s">
        <v>39</v>
      </c>
      <c r="C57" s="281" t="s">
        <v>83</v>
      </c>
      <c r="D57" s="288" t="s">
        <v>492</v>
      </c>
      <c r="E57" s="282" t="s">
        <v>493</v>
      </c>
      <c r="F57" s="301" t="s">
        <v>494</v>
      </c>
      <c r="G57" s="283" t="s">
        <v>145</v>
      </c>
      <c r="H57" s="283"/>
      <c r="I57" s="280"/>
      <c r="J57" s="284">
        <v>1200</v>
      </c>
      <c r="K57" s="283"/>
      <c r="L57" s="284">
        <v>13200</v>
      </c>
      <c r="M57" s="284">
        <v>0</v>
      </c>
      <c r="N57" s="284"/>
      <c r="O57" s="285">
        <f t="shared" si="8"/>
        <v>13200</v>
      </c>
      <c r="P57" s="297"/>
      <c r="Q57" s="297"/>
      <c r="R57" s="297"/>
      <c r="S57" s="297"/>
      <c r="T57" s="298"/>
      <c r="U57" s="288"/>
    </row>
    <row r="58" spans="1:21" ht="85">
      <c r="A58" s="280" t="s">
        <v>466</v>
      </c>
      <c r="B58" s="281" t="s">
        <v>39</v>
      </c>
      <c r="C58" s="281" t="s">
        <v>24</v>
      </c>
      <c r="D58" s="288" t="s">
        <v>495</v>
      </c>
      <c r="E58" s="282" t="s">
        <v>1359</v>
      </c>
      <c r="F58" s="301" t="s">
        <v>496</v>
      </c>
      <c r="G58" s="283" t="s">
        <v>145</v>
      </c>
      <c r="H58" s="283" t="s">
        <v>489</v>
      </c>
      <c r="I58" s="280">
        <v>10</v>
      </c>
      <c r="J58" s="284">
        <v>250</v>
      </c>
      <c r="K58" s="283">
        <v>2</v>
      </c>
      <c r="L58" s="284">
        <f>J58*K58</f>
        <v>500</v>
      </c>
      <c r="M58" s="284">
        <f>L58*0.09</f>
        <v>45</v>
      </c>
      <c r="N58" s="284"/>
      <c r="O58" s="285">
        <f t="shared" si="8"/>
        <v>545</v>
      </c>
      <c r="P58" s="297"/>
      <c r="Q58" s="297"/>
      <c r="R58" s="297"/>
      <c r="S58" s="297"/>
      <c r="T58" s="287"/>
      <c r="U58" s="288"/>
    </row>
    <row r="59" spans="1:21" ht="85">
      <c r="A59" s="280" t="s">
        <v>466</v>
      </c>
      <c r="B59" s="281" t="s">
        <v>39</v>
      </c>
      <c r="C59" s="281" t="s">
        <v>24</v>
      </c>
      <c r="D59" s="288" t="s">
        <v>497</v>
      </c>
      <c r="E59" s="282" t="s">
        <v>1360</v>
      </c>
      <c r="F59" s="301" t="s">
        <v>496</v>
      </c>
      <c r="G59" s="283" t="s">
        <v>145</v>
      </c>
      <c r="H59" s="283" t="s">
        <v>489</v>
      </c>
      <c r="I59" s="280">
        <v>10</v>
      </c>
      <c r="J59" s="284">
        <v>204.61</v>
      </c>
      <c r="K59" s="283">
        <v>2</v>
      </c>
      <c r="L59" s="284">
        <f>J59*K59</f>
        <v>409.22</v>
      </c>
      <c r="M59" s="284">
        <f>L59*0.09</f>
        <v>36.829799999999999</v>
      </c>
      <c r="N59" s="284"/>
      <c r="O59" s="285">
        <f t="shared" si="8"/>
        <v>446.0498</v>
      </c>
      <c r="P59" s="297"/>
      <c r="Q59" s="297"/>
      <c r="R59" s="297"/>
      <c r="S59" s="297"/>
      <c r="T59" s="287"/>
      <c r="U59" s="288"/>
    </row>
    <row r="60" spans="1:21" ht="68">
      <c r="A60" s="280" t="s">
        <v>466</v>
      </c>
      <c r="B60" s="281" t="s">
        <v>39</v>
      </c>
      <c r="C60" s="281" t="s">
        <v>24</v>
      </c>
      <c r="D60" s="288" t="s">
        <v>498</v>
      </c>
      <c r="E60" s="282" t="s">
        <v>499</v>
      </c>
      <c r="F60" s="301" t="s">
        <v>496</v>
      </c>
      <c r="G60" s="283" t="s">
        <v>145</v>
      </c>
      <c r="H60" s="283" t="s">
        <v>489</v>
      </c>
      <c r="I60" s="280">
        <v>10</v>
      </c>
      <c r="J60" s="284">
        <v>600</v>
      </c>
      <c r="K60" s="283">
        <v>1</v>
      </c>
      <c r="L60" s="284">
        <f>J60*K60</f>
        <v>600</v>
      </c>
      <c r="M60" s="284">
        <f>L60*0.09</f>
        <v>54</v>
      </c>
      <c r="N60" s="284"/>
      <c r="O60" s="285">
        <f t="shared" si="8"/>
        <v>654</v>
      </c>
      <c r="P60" s="297"/>
      <c r="Q60" s="297"/>
      <c r="R60" s="297"/>
      <c r="S60" s="297"/>
      <c r="T60" s="287"/>
      <c r="U60" s="288"/>
    </row>
    <row r="61" spans="1:21" ht="68">
      <c r="A61" s="280" t="s">
        <v>466</v>
      </c>
      <c r="B61" s="281" t="s">
        <v>39</v>
      </c>
      <c r="C61" s="281" t="s">
        <v>24</v>
      </c>
      <c r="D61" s="288" t="s">
        <v>500</v>
      </c>
      <c r="E61" s="282" t="s">
        <v>1361</v>
      </c>
      <c r="F61" s="301" t="s">
        <v>496</v>
      </c>
      <c r="G61" s="283" t="s">
        <v>145</v>
      </c>
      <c r="H61" s="283" t="s">
        <v>489</v>
      </c>
      <c r="I61" s="280">
        <v>10</v>
      </c>
      <c r="J61" s="284">
        <v>220.26</v>
      </c>
      <c r="K61" s="283">
        <v>2</v>
      </c>
      <c r="L61" s="284">
        <f>J61*K61</f>
        <v>440.52</v>
      </c>
      <c r="M61" s="284">
        <f>L61*0.09</f>
        <v>39.646799999999999</v>
      </c>
      <c r="N61" s="284"/>
      <c r="O61" s="285">
        <f t="shared" si="8"/>
        <v>480.16679999999997</v>
      </c>
      <c r="P61" s="297"/>
      <c r="Q61" s="297"/>
      <c r="R61" s="297"/>
      <c r="S61" s="297"/>
      <c r="T61" s="287"/>
      <c r="U61" s="288"/>
    </row>
    <row r="62" spans="1:21" ht="136">
      <c r="A62" s="280" t="s">
        <v>466</v>
      </c>
      <c r="B62" s="281" t="s">
        <v>39</v>
      </c>
      <c r="C62" s="281" t="s">
        <v>83</v>
      </c>
      <c r="D62" s="288" t="s">
        <v>501</v>
      </c>
      <c r="E62" s="282" t="s">
        <v>502</v>
      </c>
      <c r="F62" s="301" t="s">
        <v>474</v>
      </c>
      <c r="G62" s="283" t="s">
        <v>145</v>
      </c>
      <c r="H62" s="283" t="s">
        <v>489</v>
      </c>
      <c r="I62" s="280"/>
      <c r="J62" s="284">
        <v>1000</v>
      </c>
      <c r="K62" s="283" t="s">
        <v>503</v>
      </c>
      <c r="L62" s="284">
        <v>4000</v>
      </c>
      <c r="M62" s="284"/>
      <c r="N62" s="284"/>
      <c r="O62" s="285">
        <f t="shared" si="8"/>
        <v>4000</v>
      </c>
      <c r="P62" s="297"/>
      <c r="Q62" s="297"/>
      <c r="R62" s="297"/>
      <c r="S62" s="297"/>
      <c r="T62" s="287"/>
      <c r="U62" s="288"/>
    </row>
    <row r="63" spans="1:21" ht="102">
      <c r="A63" s="280" t="s">
        <v>504</v>
      </c>
      <c r="B63" s="356" t="s">
        <v>39</v>
      </c>
      <c r="C63" s="356" t="s">
        <v>83</v>
      </c>
      <c r="D63" s="357" t="s">
        <v>509</v>
      </c>
      <c r="E63" s="358" t="s">
        <v>510</v>
      </c>
      <c r="F63" s="301" t="s">
        <v>388</v>
      </c>
      <c r="G63" s="283" t="s">
        <v>33</v>
      </c>
      <c r="H63" s="283" t="s">
        <v>162</v>
      </c>
      <c r="I63" s="283">
        <v>1</v>
      </c>
      <c r="J63" s="359">
        <v>20000</v>
      </c>
      <c r="K63" s="280">
        <v>1</v>
      </c>
      <c r="L63" s="359">
        <f t="shared" ref="L63:L70" si="9">J63*K63</f>
        <v>20000</v>
      </c>
      <c r="M63" s="284">
        <f>L63*0.09</f>
        <v>1800</v>
      </c>
      <c r="N63" s="284">
        <v>2180</v>
      </c>
      <c r="O63" s="285">
        <f t="shared" ref="O63:O70" si="10">L63+M63+N63</f>
        <v>23980</v>
      </c>
      <c r="P63" s="286"/>
      <c r="Q63" s="286"/>
      <c r="R63" s="286"/>
      <c r="S63" s="286"/>
      <c r="T63" s="287"/>
      <c r="U63" s="288"/>
    </row>
    <row r="64" spans="1:21" ht="102">
      <c r="A64" s="280" t="s">
        <v>504</v>
      </c>
      <c r="B64" s="356" t="s">
        <v>39</v>
      </c>
      <c r="C64" s="356" t="s">
        <v>24</v>
      </c>
      <c r="D64" s="357" t="s">
        <v>511</v>
      </c>
      <c r="E64" s="358" t="s">
        <v>512</v>
      </c>
      <c r="F64" s="301" t="s">
        <v>388</v>
      </c>
      <c r="G64" s="283" t="s">
        <v>33</v>
      </c>
      <c r="H64" s="283" t="s">
        <v>431</v>
      </c>
      <c r="I64" s="283">
        <v>5</v>
      </c>
      <c r="J64" s="359">
        <v>18695.73</v>
      </c>
      <c r="K64" s="280">
        <v>1</v>
      </c>
      <c r="L64" s="359">
        <f t="shared" si="9"/>
        <v>18695.73</v>
      </c>
      <c r="M64" s="284">
        <f>L64*0.09</f>
        <v>1682.6156999999998</v>
      </c>
      <c r="N64" s="284">
        <v>2037.83457</v>
      </c>
      <c r="O64" s="285">
        <f t="shared" si="10"/>
        <v>22416.180269999997</v>
      </c>
      <c r="P64" s="286"/>
      <c r="Q64" s="286"/>
      <c r="R64" s="286"/>
      <c r="S64" s="286"/>
      <c r="T64" s="287"/>
      <c r="U64" s="288"/>
    </row>
    <row r="65" spans="1:21" ht="102">
      <c r="A65" s="360" t="s">
        <v>504</v>
      </c>
      <c r="B65" s="356" t="s">
        <v>39</v>
      </c>
      <c r="C65" s="356" t="s">
        <v>83</v>
      </c>
      <c r="D65" s="358" t="s">
        <v>513</v>
      </c>
      <c r="E65" s="358" t="s">
        <v>512</v>
      </c>
      <c r="F65" s="361" t="s">
        <v>388</v>
      </c>
      <c r="G65" s="362" t="s">
        <v>33</v>
      </c>
      <c r="H65" s="363" t="s">
        <v>431</v>
      </c>
      <c r="I65" s="362">
        <v>5</v>
      </c>
      <c r="J65" s="364">
        <v>98.22</v>
      </c>
      <c r="K65" s="365">
        <v>2</v>
      </c>
      <c r="L65" s="284">
        <f t="shared" si="9"/>
        <v>196.44</v>
      </c>
      <c r="M65" s="366">
        <f>L65*0.09</f>
        <v>17.679600000000001</v>
      </c>
      <c r="N65" s="364">
        <v>21.411960000000001</v>
      </c>
      <c r="O65" s="367">
        <f t="shared" si="10"/>
        <v>235.53155999999998</v>
      </c>
      <c r="P65" s="286"/>
      <c r="Q65" s="286"/>
      <c r="R65" s="286"/>
      <c r="S65" s="286"/>
      <c r="T65" s="287"/>
      <c r="U65" s="288"/>
    </row>
    <row r="66" spans="1:21" ht="102">
      <c r="A66" s="360" t="s">
        <v>504</v>
      </c>
      <c r="B66" s="356" t="s">
        <v>39</v>
      </c>
      <c r="C66" s="356" t="s">
        <v>83</v>
      </c>
      <c r="D66" s="358" t="s">
        <v>514</v>
      </c>
      <c r="E66" s="358" t="s">
        <v>512</v>
      </c>
      <c r="F66" s="368" t="s">
        <v>388</v>
      </c>
      <c r="G66" s="369" t="s">
        <v>33</v>
      </c>
      <c r="H66" s="370" t="s">
        <v>431</v>
      </c>
      <c r="I66" s="369">
        <v>5</v>
      </c>
      <c r="J66" s="371">
        <v>67.53</v>
      </c>
      <c r="K66" s="372">
        <v>5</v>
      </c>
      <c r="L66" s="284">
        <f t="shared" si="9"/>
        <v>337.65</v>
      </c>
      <c r="M66" s="366">
        <f>L66*0.09</f>
        <v>30.388499999999997</v>
      </c>
      <c r="N66" s="371">
        <v>36.803850000000004</v>
      </c>
      <c r="O66" s="367">
        <f t="shared" si="10"/>
        <v>404.84235000000001</v>
      </c>
      <c r="P66" s="286"/>
      <c r="Q66" s="286"/>
      <c r="R66" s="286"/>
      <c r="S66" s="286"/>
      <c r="T66" s="287"/>
      <c r="U66" s="288"/>
    </row>
    <row r="67" spans="1:21" ht="102">
      <c r="A67" s="360" t="s">
        <v>504</v>
      </c>
      <c r="B67" s="356" t="s">
        <v>39</v>
      </c>
      <c r="C67" s="356" t="s">
        <v>24</v>
      </c>
      <c r="D67" s="288" t="s">
        <v>515</v>
      </c>
      <c r="E67" s="358" t="s">
        <v>516</v>
      </c>
      <c r="F67" s="368" t="s">
        <v>388</v>
      </c>
      <c r="G67" s="369" t="s">
        <v>33</v>
      </c>
      <c r="H67" s="370" t="s">
        <v>431</v>
      </c>
      <c r="I67" s="373">
        <v>5</v>
      </c>
      <c r="J67" s="371">
        <v>211</v>
      </c>
      <c r="K67" s="374">
        <v>5</v>
      </c>
      <c r="L67" s="284">
        <f t="shared" si="9"/>
        <v>1055</v>
      </c>
      <c r="M67" s="366">
        <f>L67*0.09</f>
        <v>94.95</v>
      </c>
      <c r="N67" s="371">
        <v>116.10000000000001</v>
      </c>
      <c r="O67" s="367">
        <f t="shared" si="10"/>
        <v>1266.05</v>
      </c>
      <c r="P67" s="297"/>
      <c r="Q67" s="297"/>
      <c r="R67" s="297"/>
      <c r="S67" s="297"/>
      <c r="T67" s="287"/>
      <c r="U67" s="288"/>
    </row>
    <row r="68" spans="1:21" ht="102">
      <c r="A68" s="360" t="s">
        <v>504</v>
      </c>
      <c r="B68" s="281" t="s">
        <v>39</v>
      </c>
      <c r="C68" s="281" t="s">
        <v>83</v>
      </c>
      <c r="D68" s="288" t="s">
        <v>517</v>
      </c>
      <c r="E68" s="375" t="s">
        <v>518</v>
      </c>
      <c r="F68" s="368" t="s">
        <v>519</v>
      </c>
      <c r="G68" s="369" t="s">
        <v>33</v>
      </c>
      <c r="H68" s="370" t="s">
        <v>33</v>
      </c>
      <c r="I68" s="373">
        <v>1</v>
      </c>
      <c r="J68" s="371">
        <v>25000</v>
      </c>
      <c r="K68" s="374">
        <v>1</v>
      </c>
      <c r="L68" s="284">
        <f t="shared" si="9"/>
        <v>25000</v>
      </c>
      <c r="M68" s="366">
        <v>0</v>
      </c>
      <c r="N68" s="371">
        <v>0</v>
      </c>
      <c r="O68" s="367">
        <f t="shared" si="10"/>
        <v>25000</v>
      </c>
      <c r="P68" s="297"/>
      <c r="Q68" s="297"/>
      <c r="R68" s="297"/>
      <c r="S68" s="297"/>
      <c r="T68" s="287"/>
      <c r="U68" s="288"/>
    </row>
    <row r="69" spans="1:21" ht="68">
      <c r="A69" s="360" t="s">
        <v>504</v>
      </c>
      <c r="B69" s="281" t="s">
        <v>39</v>
      </c>
      <c r="C69" s="281" t="s">
        <v>83</v>
      </c>
      <c r="D69" s="288" t="s">
        <v>520</v>
      </c>
      <c r="E69" s="282" t="s">
        <v>521</v>
      </c>
      <c r="F69" s="368" t="s">
        <v>474</v>
      </c>
      <c r="G69" s="369" t="s">
        <v>33</v>
      </c>
      <c r="H69" s="370" t="s">
        <v>431</v>
      </c>
      <c r="I69" s="373">
        <v>1</v>
      </c>
      <c r="J69" s="376">
        <v>7000</v>
      </c>
      <c r="K69" s="374">
        <v>3</v>
      </c>
      <c r="L69" s="284">
        <f t="shared" si="9"/>
        <v>21000</v>
      </c>
      <c r="M69" s="366">
        <v>0</v>
      </c>
      <c r="N69" s="371">
        <v>0</v>
      </c>
      <c r="O69" s="367">
        <f t="shared" si="10"/>
        <v>21000</v>
      </c>
      <c r="P69" s="297"/>
      <c r="Q69" s="297"/>
      <c r="R69" s="297"/>
      <c r="S69" s="297"/>
      <c r="T69" s="298"/>
      <c r="U69" s="288"/>
    </row>
    <row r="70" spans="1:21" ht="85">
      <c r="A70" s="360" t="s">
        <v>504</v>
      </c>
      <c r="B70" s="281" t="s">
        <v>39</v>
      </c>
      <c r="C70" s="281" t="s">
        <v>83</v>
      </c>
      <c r="D70" s="288" t="s">
        <v>522</v>
      </c>
      <c r="E70" s="282" t="s">
        <v>523</v>
      </c>
      <c r="F70" s="368" t="s">
        <v>474</v>
      </c>
      <c r="G70" s="369" t="s">
        <v>33</v>
      </c>
      <c r="H70" s="370" t="s">
        <v>431</v>
      </c>
      <c r="I70" s="373">
        <v>1</v>
      </c>
      <c r="J70" s="371">
        <v>5000</v>
      </c>
      <c r="K70" s="374">
        <v>3</v>
      </c>
      <c r="L70" s="284">
        <f t="shared" si="9"/>
        <v>15000</v>
      </c>
      <c r="M70" s="366">
        <v>0</v>
      </c>
      <c r="N70" s="371">
        <v>0</v>
      </c>
      <c r="O70" s="367">
        <f t="shared" si="10"/>
        <v>15000</v>
      </c>
      <c r="P70" s="297"/>
      <c r="Q70" s="297"/>
      <c r="R70" s="297"/>
      <c r="S70" s="297"/>
      <c r="T70" s="298"/>
      <c r="U70" s="288"/>
    </row>
    <row r="71" spans="1:21" ht="17">
      <c r="A71" s="360" t="s">
        <v>504</v>
      </c>
      <c r="B71" s="281" t="s">
        <v>39</v>
      </c>
      <c r="C71" s="281" t="s">
        <v>524</v>
      </c>
      <c r="D71" s="288" t="s">
        <v>507</v>
      </c>
      <c r="E71" s="282"/>
      <c r="F71" s="368"/>
      <c r="G71" s="369"/>
      <c r="H71" s="370"/>
      <c r="I71" s="373"/>
      <c r="J71" s="371"/>
      <c r="K71" s="374"/>
      <c r="L71" s="284"/>
      <c r="M71" s="366"/>
      <c r="N71" s="371"/>
      <c r="O71" s="377"/>
      <c r="P71" s="297"/>
      <c r="Q71" s="297"/>
      <c r="R71" s="297"/>
      <c r="S71" s="297"/>
      <c r="T71" s="298"/>
      <c r="U71" s="288"/>
    </row>
    <row r="72" spans="1:21" ht="85">
      <c r="A72" s="360" t="s">
        <v>548</v>
      </c>
      <c r="B72" s="281" t="s">
        <v>549</v>
      </c>
      <c r="C72" s="281" t="s">
        <v>333</v>
      </c>
      <c r="D72" s="378" t="s">
        <v>550</v>
      </c>
      <c r="E72" s="379" t="s">
        <v>551</v>
      </c>
      <c r="F72" s="301"/>
      <c r="G72" s="283" t="s">
        <v>33</v>
      </c>
      <c r="H72" s="283" t="s">
        <v>42</v>
      </c>
      <c r="I72" s="283">
        <v>1</v>
      </c>
      <c r="J72" s="284">
        <v>2</v>
      </c>
      <c r="K72" s="280">
        <v>5000</v>
      </c>
      <c r="L72" s="284">
        <f>J72*K72</f>
        <v>10000</v>
      </c>
      <c r="M72" s="366">
        <f>L72*0.09</f>
        <v>900</v>
      </c>
      <c r="N72" s="284">
        <v>1000</v>
      </c>
      <c r="O72" s="367">
        <f>SUM(L72:N72)</f>
        <v>11900</v>
      </c>
      <c r="P72" s="286"/>
      <c r="Q72" s="286"/>
      <c r="R72" s="286"/>
      <c r="S72" s="286"/>
      <c r="T72" s="287"/>
      <c r="U72" s="288"/>
    </row>
    <row r="73" spans="1:21" ht="102">
      <c r="A73" s="360" t="s">
        <v>548</v>
      </c>
      <c r="B73" s="281" t="s">
        <v>549</v>
      </c>
      <c r="C73" s="281" t="s">
        <v>333</v>
      </c>
      <c r="D73" s="378" t="s">
        <v>552</v>
      </c>
      <c r="E73" s="379" t="s">
        <v>553</v>
      </c>
      <c r="F73" s="301"/>
      <c r="G73" s="283" t="s">
        <v>33</v>
      </c>
      <c r="H73" s="283" t="s">
        <v>162</v>
      </c>
      <c r="I73" s="283">
        <v>3</v>
      </c>
      <c r="J73" s="284">
        <v>95</v>
      </c>
      <c r="K73" s="280">
        <v>60</v>
      </c>
      <c r="L73" s="284">
        <f>J73*K73</f>
        <v>5700</v>
      </c>
      <c r="M73" s="366">
        <f>L73*0.09</f>
        <v>513</v>
      </c>
      <c r="N73" s="284">
        <v>536</v>
      </c>
      <c r="O73" s="367">
        <f>SUM(L73:N73)</f>
        <v>6749</v>
      </c>
      <c r="P73" s="286"/>
      <c r="Q73" s="286"/>
      <c r="R73" s="286"/>
      <c r="S73" s="286"/>
      <c r="T73" s="287"/>
      <c r="U73" s="288"/>
    </row>
    <row r="74" spans="1:21" ht="153">
      <c r="A74" s="360" t="s">
        <v>548</v>
      </c>
      <c r="B74" s="281" t="s">
        <v>549</v>
      </c>
      <c r="C74" s="281" t="s">
        <v>333</v>
      </c>
      <c r="D74" s="378" t="s">
        <v>554</v>
      </c>
      <c r="E74" s="379" t="s">
        <v>555</v>
      </c>
      <c r="F74" s="301"/>
      <c r="G74" s="283" t="s">
        <v>33</v>
      </c>
      <c r="H74" s="283" t="s">
        <v>162</v>
      </c>
      <c r="I74" s="283">
        <v>1</v>
      </c>
      <c r="J74" s="284">
        <v>11500</v>
      </c>
      <c r="K74" s="280">
        <v>1</v>
      </c>
      <c r="L74" s="284">
        <f>J74*K74</f>
        <v>11500</v>
      </c>
      <c r="M74" s="366">
        <f>L74*0.09</f>
        <v>1035</v>
      </c>
      <c r="N74" s="284" t="s">
        <v>556</v>
      </c>
      <c r="O74" s="367">
        <f>SUM(L74:N74)</f>
        <v>12535</v>
      </c>
      <c r="P74" s="286"/>
      <c r="Q74" s="286"/>
      <c r="R74" s="286"/>
      <c r="S74" s="286"/>
      <c r="T74" s="287"/>
      <c r="U74" s="288"/>
    </row>
    <row r="75" spans="1:21" ht="68">
      <c r="A75" s="360" t="s">
        <v>466</v>
      </c>
      <c r="B75" s="281" t="s">
        <v>475</v>
      </c>
      <c r="C75" s="281" t="s">
        <v>476</v>
      </c>
      <c r="D75" s="282" t="s">
        <v>477</v>
      </c>
      <c r="E75" s="282" t="s">
        <v>478</v>
      </c>
      <c r="F75" s="301" t="s">
        <v>62</v>
      </c>
      <c r="G75" s="283" t="s">
        <v>145</v>
      </c>
      <c r="H75" s="283" t="s">
        <v>29</v>
      </c>
      <c r="I75" s="283">
        <v>10</v>
      </c>
      <c r="J75" s="284">
        <v>149.9</v>
      </c>
      <c r="K75" s="280" t="s">
        <v>479</v>
      </c>
      <c r="L75" s="284">
        <f>J75*4</f>
        <v>599.6</v>
      </c>
      <c r="M75" s="366">
        <f>L75*0.09</f>
        <v>53.963999999999999</v>
      </c>
      <c r="N75" s="284"/>
      <c r="O75" s="367">
        <f>L75+M75+N75</f>
        <v>653.56400000000008</v>
      </c>
      <c r="P75" s="286"/>
      <c r="Q75" s="286"/>
      <c r="R75" s="286"/>
      <c r="S75" s="286"/>
      <c r="T75" s="287"/>
      <c r="U75" s="288"/>
    </row>
    <row r="76" spans="1:21" ht="51">
      <c r="A76" s="360" t="s">
        <v>466</v>
      </c>
      <c r="B76" s="281" t="s">
        <v>475</v>
      </c>
      <c r="C76" s="281" t="s">
        <v>476</v>
      </c>
      <c r="D76" s="282" t="s">
        <v>480</v>
      </c>
      <c r="E76" s="282" t="s">
        <v>481</v>
      </c>
      <c r="F76" s="301" t="s">
        <v>62</v>
      </c>
      <c r="G76" s="283" t="s">
        <v>145</v>
      </c>
      <c r="H76" s="283" t="s">
        <v>29</v>
      </c>
      <c r="I76" s="283">
        <v>10</v>
      </c>
      <c r="J76" s="284">
        <v>224.56</v>
      </c>
      <c r="K76" s="280" t="s">
        <v>482</v>
      </c>
      <c r="L76" s="284">
        <f>J76*4</f>
        <v>898.24</v>
      </c>
      <c r="M76" s="366">
        <f>L76*0.09</f>
        <v>80.8416</v>
      </c>
      <c r="N76" s="284"/>
      <c r="O76" s="367">
        <f>L76+M76+N76</f>
        <v>979.08159999999998</v>
      </c>
      <c r="P76" s="286"/>
      <c r="Q76" s="286"/>
      <c r="R76" s="286"/>
      <c r="S76" s="286"/>
      <c r="T76" s="287"/>
      <c r="U76" s="288"/>
    </row>
    <row r="77" spans="1:21">
      <c r="A77" s="409"/>
      <c r="B77" s="409"/>
      <c r="C77" s="409"/>
      <c r="D77" s="409"/>
      <c r="E77" s="409"/>
      <c r="F77" s="409"/>
      <c r="G77" s="410"/>
      <c r="H77" s="410"/>
      <c r="I77" s="410"/>
      <c r="J77" s="409"/>
      <c r="K77" s="409"/>
      <c r="L77" s="409"/>
      <c r="M77" s="409"/>
      <c r="N77" s="409"/>
      <c r="O77" s="412">
        <f>SUM(O11:O76)</f>
        <v>424356.34317999997</v>
      </c>
      <c r="P77" s="409"/>
      <c r="Q77" s="409"/>
      <c r="R77" s="409"/>
      <c r="S77" s="409"/>
      <c r="T77" s="409"/>
      <c r="U77" s="411"/>
    </row>
    <row r="78" spans="1:21" ht="34">
      <c r="A78" s="360" t="s">
        <v>327</v>
      </c>
      <c r="B78" s="281" t="s">
        <v>30</v>
      </c>
      <c r="C78" s="281" t="s">
        <v>24</v>
      </c>
      <c r="D78" s="288" t="s">
        <v>346</v>
      </c>
      <c r="E78" s="282" t="s">
        <v>347</v>
      </c>
      <c r="F78" s="301" t="s">
        <v>330</v>
      </c>
      <c r="G78" s="283" t="s">
        <v>28</v>
      </c>
      <c r="H78" s="283" t="s">
        <v>42</v>
      </c>
      <c r="I78" s="280">
        <v>10</v>
      </c>
      <c r="J78" s="284">
        <v>1000</v>
      </c>
      <c r="K78" s="283">
        <v>2</v>
      </c>
      <c r="L78" s="284">
        <f t="shared" ref="L78:L89" si="11">J78*K78</f>
        <v>2000</v>
      </c>
      <c r="M78" s="366">
        <f t="shared" ref="M78:M89" si="12">L78*0.09</f>
        <v>180</v>
      </c>
      <c r="N78" s="284">
        <v>500</v>
      </c>
      <c r="O78" s="367">
        <f t="shared" ref="O78:O89" si="13">SUM(L78:N78)</f>
        <v>2680</v>
      </c>
      <c r="P78" s="325"/>
      <c r="Q78" s="297" t="s">
        <v>331</v>
      </c>
      <c r="R78" s="297"/>
      <c r="S78" s="297"/>
      <c r="T78" s="298"/>
      <c r="U78" s="288"/>
    </row>
    <row r="79" spans="1:21" ht="17">
      <c r="A79" s="360" t="s">
        <v>327</v>
      </c>
      <c r="B79" s="281" t="s">
        <v>30</v>
      </c>
      <c r="C79" s="281" t="s">
        <v>24</v>
      </c>
      <c r="D79" s="324" t="s">
        <v>348</v>
      </c>
      <c r="E79" s="282" t="s">
        <v>335</v>
      </c>
      <c r="F79" s="301" t="s">
        <v>330</v>
      </c>
      <c r="G79" s="283" t="s">
        <v>28</v>
      </c>
      <c r="H79" s="283" t="s">
        <v>42</v>
      </c>
      <c r="I79" s="280">
        <v>10</v>
      </c>
      <c r="J79" s="284">
        <v>600</v>
      </c>
      <c r="K79" s="283">
        <v>2</v>
      </c>
      <c r="L79" s="284">
        <f t="shared" si="11"/>
        <v>1200</v>
      </c>
      <c r="M79" s="366">
        <f t="shared" si="12"/>
        <v>108</v>
      </c>
      <c r="N79" s="284">
        <v>500</v>
      </c>
      <c r="O79" s="367">
        <f t="shared" si="13"/>
        <v>1808</v>
      </c>
      <c r="P79" s="325"/>
      <c r="Q79" s="297" t="s">
        <v>331</v>
      </c>
      <c r="R79" s="297"/>
      <c r="S79" s="297"/>
      <c r="T79" s="298"/>
      <c r="U79" s="288"/>
    </row>
    <row r="80" spans="1:21" ht="17">
      <c r="A80" s="360" t="s">
        <v>327</v>
      </c>
      <c r="B80" s="281" t="s">
        <v>30</v>
      </c>
      <c r="C80" s="281" t="s">
        <v>24</v>
      </c>
      <c r="D80" s="324" t="s">
        <v>349</v>
      </c>
      <c r="E80" s="282" t="s">
        <v>335</v>
      </c>
      <c r="F80" s="301" t="s">
        <v>330</v>
      </c>
      <c r="G80" s="283" t="s">
        <v>28</v>
      </c>
      <c r="H80" s="283" t="s">
        <v>42</v>
      </c>
      <c r="I80" s="280">
        <v>10</v>
      </c>
      <c r="J80" s="284">
        <v>500</v>
      </c>
      <c r="K80" s="283">
        <v>10</v>
      </c>
      <c r="L80" s="284">
        <f t="shared" si="11"/>
        <v>5000</v>
      </c>
      <c r="M80" s="366">
        <f t="shared" si="12"/>
        <v>450</v>
      </c>
      <c r="N80" s="284">
        <v>250</v>
      </c>
      <c r="O80" s="367">
        <f t="shared" si="13"/>
        <v>5700</v>
      </c>
      <c r="P80" s="325" t="s">
        <v>331</v>
      </c>
      <c r="Q80" s="297"/>
      <c r="R80" s="297"/>
      <c r="S80" s="297"/>
      <c r="T80" s="287"/>
      <c r="U80" s="288"/>
    </row>
    <row r="81" spans="1:21" ht="34">
      <c r="A81" s="365" t="s">
        <v>327</v>
      </c>
      <c r="B81" s="281" t="s">
        <v>30</v>
      </c>
      <c r="C81" s="281" t="s">
        <v>24</v>
      </c>
      <c r="D81" s="324" t="s">
        <v>350</v>
      </c>
      <c r="E81" s="282" t="s">
        <v>347</v>
      </c>
      <c r="F81" s="301" t="s">
        <v>330</v>
      </c>
      <c r="G81" s="283" t="s">
        <v>28</v>
      </c>
      <c r="H81" s="283" t="s">
        <v>42</v>
      </c>
      <c r="I81" s="280">
        <v>15</v>
      </c>
      <c r="J81" s="284">
        <v>15000</v>
      </c>
      <c r="K81" s="283">
        <v>2</v>
      </c>
      <c r="L81" s="284">
        <f t="shared" si="11"/>
        <v>30000</v>
      </c>
      <c r="M81" s="366">
        <f t="shared" si="12"/>
        <v>2700</v>
      </c>
      <c r="N81" s="284">
        <v>1000</v>
      </c>
      <c r="O81" s="367">
        <f t="shared" si="13"/>
        <v>33700</v>
      </c>
      <c r="P81" s="325"/>
      <c r="Q81" s="297" t="s">
        <v>331</v>
      </c>
      <c r="R81" s="297"/>
      <c r="S81" s="297"/>
      <c r="T81" s="287"/>
      <c r="U81" s="288"/>
    </row>
    <row r="82" spans="1:21" ht="34">
      <c r="A82" s="386" t="s">
        <v>327</v>
      </c>
      <c r="B82" s="281" t="s">
        <v>30</v>
      </c>
      <c r="C82" s="281" t="s">
        <v>24</v>
      </c>
      <c r="D82" s="324" t="s">
        <v>351</v>
      </c>
      <c r="E82" s="282" t="s">
        <v>347</v>
      </c>
      <c r="F82" s="301" t="s">
        <v>330</v>
      </c>
      <c r="G82" s="283" t="s">
        <v>28</v>
      </c>
      <c r="H82" s="283" t="s">
        <v>42</v>
      </c>
      <c r="I82" s="280">
        <v>5</v>
      </c>
      <c r="J82" s="284">
        <v>1500</v>
      </c>
      <c r="K82" s="283">
        <v>5</v>
      </c>
      <c r="L82" s="284">
        <f t="shared" si="11"/>
        <v>7500</v>
      </c>
      <c r="M82" s="284">
        <f t="shared" si="12"/>
        <v>675</v>
      </c>
      <c r="N82" s="284">
        <v>250</v>
      </c>
      <c r="O82" s="285">
        <f t="shared" si="13"/>
        <v>8425</v>
      </c>
      <c r="P82" s="297"/>
      <c r="Q82" s="297" t="s">
        <v>331</v>
      </c>
      <c r="R82" s="297"/>
      <c r="S82" s="297"/>
      <c r="T82" s="387"/>
      <c r="U82" s="288"/>
    </row>
    <row r="83" spans="1:21" ht="34">
      <c r="A83" s="386" t="s">
        <v>327</v>
      </c>
      <c r="B83" s="281" t="s">
        <v>30</v>
      </c>
      <c r="C83" s="281" t="s">
        <v>24</v>
      </c>
      <c r="D83" s="288" t="s">
        <v>352</v>
      </c>
      <c r="E83" s="282" t="s">
        <v>347</v>
      </c>
      <c r="F83" s="301" t="s">
        <v>330</v>
      </c>
      <c r="G83" s="283" t="s">
        <v>28</v>
      </c>
      <c r="H83" s="283" t="s">
        <v>42</v>
      </c>
      <c r="I83" s="280">
        <v>5</v>
      </c>
      <c r="J83" s="284">
        <v>300</v>
      </c>
      <c r="K83" s="283">
        <v>5</v>
      </c>
      <c r="L83" s="284">
        <f t="shared" si="11"/>
        <v>1500</v>
      </c>
      <c r="M83" s="284">
        <f t="shared" si="12"/>
        <v>135</v>
      </c>
      <c r="N83" s="284">
        <v>100</v>
      </c>
      <c r="O83" s="285">
        <f t="shared" si="13"/>
        <v>1735</v>
      </c>
      <c r="P83" s="297"/>
      <c r="Q83" s="297" t="s">
        <v>331</v>
      </c>
      <c r="R83" s="297"/>
      <c r="S83" s="297"/>
      <c r="T83" s="387"/>
      <c r="U83" s="288"/>
    </row>
    <row r="84" spans="1:21" ht="34">
      <c r="A84" s="386" t="s">
        <v>327</v>
      </c>
      <c r="B84" s="281" t="s">
        <v>30</v>
      </c>
      <c r="C84" s="281" t="s">
        <v>24</v>
      </c>
      <c r="D84" s="324" t="s">
        <v>353</v>
      </c>
      <c r="E84" s="282" t="s">
        <v>347</v>
      </c>
      <c r="F84" s="301" t="s">
        <v>330</v>
      </c>
      <c r="G84" s="283" t="s">
        <v>28</v>
      </c>
      <c r="H84" s="283" t="s">
        <v>42</v>
      </c>
      <c r="I84" s="280">
        <v>2</v>
      </c>
      <c r="J84" s="284">
        <v>350</v>
      </c>
      <c r="K84" s="283">
        <v>10</v>
      </c>
      <c r="L84" s="284">
        <f t="shared" si="11"/>
        <v>3500</v>
      </c>
      <c r="M84" s="284">
        <f t="shared" si="12"/>
        <v>315</v>
      </c>
      <c r="N84" s="284">
        <v>250</v>
      </c>
      <c r="O84" s="285">
        <f t="shared" si="13"/>
        <v>4065</v>
      </c>
      <c r="P84" s="297"/>
      <c r="Q84" s="297"/>
      <c r="R84" s="297"/>
      <c r="S84" s="297"/>
      <c r="T84" s="387"/>
      <c r="U84" s="288"/>
    </row>
    <row r="85" spans="1:21" ht="34">
      <c r="A85" s="386" t="s">
        <v>327</v>
      </c>
      <c r="B85" s="281" t="s">
        <v>30</v>
      </c>
      <c r="C85" s="281" t="s">
        <v>24</v>
      </c>
      <c r="D85" s="324" t="s">
        <v>354</v>
      </c>
      <c r="E85" s="282" t="s">
        <v>347</v>
      </c>
      <c r="F85" s="301" t="s">
        <v>330</v>
      </c>
      <c r="G85" s="283" t="s">
        <v>28</v>
      </c>
      <c r="H85" s="283" t="s">
        <v>42</v>
      </c>
      <c r="I85" s="280">
        <v>5</v>
      </c>
      <c r="J85" s="284">
        <v>250</v>
      </c>
      <c r="K85" s="283">
        <v>2</v>
      </c>
      <c r="L85" s="284">
        <f t="shared" si="11"/>
        <v>500</v>
      </c>
      <c r="M85" s="284">
        <f t="shared" si="12"/>
        <v>45</v>
      </c>
      <c r="N85" s="284">
        <v>50</v>
      </c>
      <c r="O85" s="285">
        <f t="shared" si="13"/>
        <v>595</v>
      </c>
      <c r="P85" s="297"/>
      <c r="Q85" s="297"/>
      <c r="R85" s="297"/>
      <c r="S85" s="297"/>
      <c r="T85" s="387"/>
      <c r="U85" s="288"/>
    </row>
    <row r="86" spans="1:21" ht="51">
      <c r="A86" s="386" t="s">
        <v>327</v>
      </c>
      <c r="B86" s="281" t="s">
        <v>30</v>
      </c>
      <c r="C86" s="281" t="s">
        <v>24</v>
      </c>
      <c r="D86" s="288" t="s">
        <v>355</v>
      </c>
      <c r="E86" s="282" t="s">
        <v>341</v>
      </c>
      <c r="F86" s="301" t="s">
        <v>330</v>
      </c>
      <c r="G86" s="283" t="s">
        <v>28</v>
      </c>
      <c r="H86" s="283" t="s">
        <v>42</v>
      </c>
      <c r="I86" s="280">
        <v>3</v>
      </c>
      <c r="J86" s="284">
        <v>70</v>
      </c>
      <c r="K86" s="283">
        <v>10</v>
      </c>
      <c r="L86" s="284">
        <f t="shared" si="11"/>
        <v>700</v>
      </c>
      <c r="M86" s="284">
        <f t="shared" si="12"/>
        <v>63</v>
      </c>
      <c r="N86" s="284">
        <v>50</v>
      </c>
      <c r="O86" s="285">
        <f t="shared" si="13"/>
        <v>813</v>
      </c>
      <c r="P86" s="297"/>
      <c r="Q86" s="297"/>
      <c r="R86" s="297"/>
      <c r="S86" s="297"/>
      <c r="T86" s="287"/>
      <c r="U86" s="288"/>
    </row>
    <row r="87" spans="1:21" ht="51">
      <c r="A87" s="280" t="s">
        <v>327</v>
      </c>
      <c r="B87" s="281" t="s">
        <v>30</v>
      </c>
      <c r="C87" s="281" t="s">
        <v>24</v>
      </c>
      <c r="D87" s="324" t="s">
        <v>356</v>
      </c>
      <c r="E87" s="282" t="s">
        <v>341</v>
      </c>
      <c r="F87" s="301" t="s">
        <v>330</v>
      </c>
      <c r="G87" s="283" t="s">
        <v>28</v>
      </c>
      <c r="H87" s="283" t="s">
        <v>42</v>
      </c>
      <c r="I87" s="280">
        <v>3</v>
      </c>
      <c r="J87" s="284">
        <v>25</v>
      </c>
      <c r="K87" s="283">
        <v>10</v>
      </c>
      <c r="L87" s="284">
        <f t="shared" si="11"/>
        <v>250</v>
      </c>
      <c r="M87" s="284">
        <f t="shared" si="12"/>
        <v>22.5</v>
      </c>
      <c r="N87" s="284">
        <v>50</v>
      </c>
      <c r="O87" s="285">
        <f t="shared" si="13"/>
        <v>322.5</v>
      </c>
      <c r="P87" s="297"/>
      <c r="Q87" s="297"/>
      <c r="R87" s="297"/>
      <c r="S87" s="297"/>
      <c r="T87" s="287"/>
      <c r="U87" s="288"/>
    </row>
    <row r="88" spans="1:21" ht="51">
      <c r="A88" s="280" t="s">
        <v>327</v>
      </c>
      <c r="B88" s="281" t="s">
        <v>30</v>
      </c>
      <c r="C88" s="281" t="s">
        <v>24</v>
      </c>
      <c r="D88" s="324" t="s">
        <v>357</v>
      </c>
      <c r="E88" s="282" t="s">
        <v>341</v>
      </c>
      <c r="F88" s="301" t="s">
        <v>330</v>
      </c>
      <c r="G88" s="283" t="s">
        <v>28</v>
      </c>
      <c r="H88" s="283" t="s">
        <v>42</v>
      </c>
      <c r="I88" s="280">
        <v>3</v>
      </c>
      <c r="J88" s="284">
        <v>252.5</v>
      </c>
      <c r="K88" s="283">
        <v>10</v>
      </c>
      <c r="L88" s="284">
        <f t="shared" si="11"/>
        <v>2525</v>
      </c>
      <c r="M88" s="284">
        <f t="shared" si="12"/>
        <v>227.25</v>
      </c>
      <c r="N88" s="284">
        <v>100</v>
      </c>
      <c r="O88" s="285">
        <f t="shared" si="13"/>
        <v>2852.25</v>
      </c>
      <c r="P88" s="297"/>
      <c r="Q88" s="297"/>
      <c r="R88" s="297"/>
      <c r="S88" s="297"/>
      <c r="T88" s="298"/>
      <c r="U88" s="288"/>
    </row>
    <row r="89" spans="1:21" ht="51">
      <c r="A89" s="280" t="s">
        <v>327</v>
      </c>
      <c r="B89" s="281" t="s">
        <v>30</v>
      </c>
      <c r="C89" s="281" t="s">
        <v>24</v>
      </c>
      <c r="D89" s="324" t="s">
        <v>358</v>
      </c>
      <c r="E89" s="282" t="s">
        <v>359</v>
      </c>
      <c r="F89" s="301" t="s">
        <v>330</v>
      </c>
      <c r="G89" s="283" t="s">
        <v>28</v>
      </c>
      <c r="H89" s="283" t="s">
        <v>42</v>
      </c>
      <c r="I89" s="280">
        <v>5</v>
      </c>
      <c r="J89" s="284">
        <v>485</v>
      </c>
      <c r="K89" s="283">
        <v>15</v>
      </c>
      <c r="L89" s="284">
        <f t="shared" si="11"/>
        <v>7275</v>
      </c>
      <c r="M89" s="284">
        <f t="shared" si="12"/>
        <v>654.75</v>
      </c>
      <c r="N89" s="284">
        <v>250</v>
      </c>
      <c r="O89" s="285">
        <f t="shared" si="13"/>
        <v>8179.75</v>
      </c>
      <c r="P89" s="297"/>
      <c r="Q89" s="297"/>
      <c r="R89" s="297"/>
      <c r="S89" s="297"/>
      <c r="T89" s="298"/>
      <c r="U89" s="288"/>
    </row>
    <row r="90" spans="1:21" ht="102">
      <c r="A90" s="280" t="s">
        <v>466</v>
      </c>
      <c r="B90" s="281" t="s">
        <v>30</v>
      </c>
      <c r="C90" s="281" t="s">
        <v>83</v>
      </c>
      <c r="D90" s="288" t="s">
        <v>486</v>
      </c>
      <c r="E90" s="282" t="s">
        <v>487</v>
      </c>
      <c r="F90" s="301" t="s">
        <v>488</v>
      </c>
      <c r="G90" s="283" t="s">
        <v>145</v>
      </c>
      <c r="H90" s="283" t="s">
        <v>489</v>
      </c>
      <c r="I90" s="280"/>
      <c r="J90" s="284"/>
      <c r="K90" s="283"/>
      <c r="L90" s="284">
        <v>750</v>
      </c>
      <c r="M90" s="284">
        <v>0</v>
      </c>
      <c r="N90" s="284"/>
      <c r="O90" s="285">
        <f>L90+M90+N90</f>
        <v>750</v>
      </c>
      <c r="P90" s="297"/>
      <c r="Q90" s="297"/>
      <c r="R90" s="297"/>
      <c r="S90" s="297"/>
      <c r="T90" s="298"/>
      <c r="U90" s="288"/>
    </row>
    <row r="91" spans="1:21" ht="68">
      <c r="A91" s="281" t="s">
        <v>504</v>
      </c>
      <c r="B91" s="281" t="s">
        <v>30</v>
      </c>
      <c r="C91" s="281" t="s">
        <v>24</v>
      </c>
      <c r="D91" s="388" t="s">
        <v>544</v>
      </c>
      <c r="E91" s="388" t="s">
        <v>545</v>
      </c>
      <c r="F91" s="389" t="s">
        <v>388</v>
      </c>
      <c r="G91" s="390" t="s">
        <v>33</v>
      </c>
      <c r="H91" s="390" t="s">
        <v>33</v>
      </c>
      <c r="I91" s="390">
        <v>5</v>
      </c>
      <c r="J91" s="391">
        <v>41654</v>
      </c>
      <c r="K91" s="281">
        <v>1</v>
      </c>
      <c r="L91" s="391">
        <v>41654</v>
      </c>
      <c r="M91" s="391">
        <v>3748.8599999999997</v>
      </c>
      <c r="N91" s="391">
        <v>4540.2860000000001</v>
      </c>
      <c r="O91" s="285">
        <f>L91+M91+N91</f>
        <v>49943.146000000001</v>
      </c>
      <c r="P91" s="297"/>
      <c r="Q91" s="297"/>
      <c r="R91" s="297"/>
      <c r="S91" s="297"/>
      <c r="T91" s="385"/>
      <c r="U91" s="288"/>
    </row>
    <row r="92" spans="1:21" ht="119">
      <c r="A92" s="280" t="s">
        <v>548</v>
      </c>
      <c r="B92" s="281" t="s">
        <v>579</v>
      </c>
      <c r="C92" s="281" t="s">
        <v>524</v>
      </c>
      <c r="D92" s="378" t="s">
        <v>580</v>
      </c>
      <c r="E92" s="379" t="s">
        <v>581</v>
      </c>
      <c r="F92" s="301"/>
      <c r="G92" s="283" t="s">
        <v>33</v>
      </c>
      <c r="H92" s="283" t="s">
        <v>33</v>
      </c>
      <c r="I92" s="280">
        <v>7</v>
      </c>
      <c r="J92" s="284">
        <v>4800</v>
      </c>
      <c r="K92" s="283">
        <v>1</v>
      </c>
      <c r="L92" s="284">
        <f t="shared" ref="L92:L97" si="14">J92*K92</f>
        <v>4800</v>
      </c>
      <c r="M92" s="284">
        <f>L92*0.09</f>
        <v>432</v>
      </c>
      <c r="N92" s="284">
        <v>480</v>
      </c>
      <c r="O92" s="285">
        <f>SUM(L92:N92)</f>
        <v>5712</v>
      </c>
      <c r="P92" s="297"/>
      <c r="Q92" s="297"/>
      <c r="R92" s="297"/>
      <c r="S92" s="297"/>
      <c r="T92" s="287"/>
      <c r="U92" s="288"/>
    </row>
    <row r="93" spans="1:21" ht="34">
      <c r="A93" s="280" t="s">
        <v>548</v>
      </c>
      <c r="B93" s="281" t="s">
        <v>579</v>
      </c>
      <c r="C93" s="281" t="s">
        <v>524</v>
      </c>
      <c r="D93" s="378" t="s">
        <v>582</v>
      </c>
      <c r="E93" s="392" t="s">
        <v>583</v>
      </c>
      <c r="F93" s="301"/>
      <c r="G93" s="283" t="s">
        <v>33</v>
      </c>
      <c r="H93" s="283" t="s">
        <v>42</v>
      </c>
      <c r="I93" s="280">
        <v>10</v>
      </c>
      <c r="J93" s="284">
        <v>713</v>
      </c>
      <c r="K93" s="283">
        <v>1</v>
      </c>
      <c r="L93" s="284">
        <f t="shared" si="14"/>
        <v>713</v>
      </c>
      <c r="M93" s="284">
        <f>L93*0.09</f>
        <v>64.17</v>
      </c>
      <c r="N93" s="284">
        <v>71</v>
      </c>
      <c r="O93" s="285">
        <f>SUM(L93:N93)</f>
        <v>848.17</v>
      </c>
      <c r="P93" s="297"/>
      <c r="Q93" s="297"/>
      <c r="R93" s="297"/>
      <c r="S93" s="297"/>
      <c r="T93" s="287"/>
      <c r="U93" s="288"/>
    </row>
    <row r="94" spans="1:21" ht="51">
      <c r="A94" s="280" t="s">
        <v>548</v>
      </c>
      <c r="B94" s="281" t="s">
        <v>579</v>
      </c>
      <c r="C94" s="281" t="s">
        <v>524</v>
      </c>
      <c r="D94" s="393" t="s">
        <v>584</v>
      </c>
      <c r="E94" s="394" t="s">
        <v>585</v>
      </c>
      <c r="F94" s="301"/>
      <c r="G94" s="283" t="s">
        <v>33</v>
      </c>
      <c r="H94" s="283" t="s">
        <v>42</v>
      </c>
      <c r="I94" s="280">
        <v>7</v>
      </c>
      <c r="J94" s="284">
        <v>800</v>
      </c>
      <c r="K94" s="283">
        <v>1</v>
      </c>
      <c r="L94" s="284">
        <f t="shared" si="14"/>
        <v>800</v>
      </c>
      <c r="M94" s="284">
        <f>L94*0.09</f>
        <v>72</v>
      </c>
      <c r="N94" s="284">
        <v>80</v>
      </c>
      <c r="O94" s="285">
        <f>SUM(L94:N94)</f>
        <v>952</v>
      </c>
      <c r="P94" s="297"/>
      <c r="Q94" s="297"/>
      <c r="R94" s="297"/>
      <c r="S94" s="297"/>
      <c r="T94" s="287"/>
      <c r="U94" s="288"/>
    </row>
    <row r="95" spans="1:21" ht="68">
      <c r="A95" s="280" t="s">
        <v>548</v>
      </c>
      <c r="B95" s="281" t="s">
        <v>579</v>
      </c>
      <c r="C95" s="281" t="s">
        <v>524</v>
      </c>
      <c r="D95" s="378" t="s">
        <v>586</v>
      </c>
      <c r="E95" s="392" t="s">
        <v>587</v>
      </c>
      <c r="F95" s="301"/>
      <c r="G95" s="283" t="s">
        <v>33</v>
      </c>
      <c r="H95" s="283" t="s">
        <v>33</v>
      </c>
      <c r="I95" s="280">
        <v>10</v>
      </c>
      <c r="J95" s="284">
        <v>100</v>
      </c>
      <c r="K95" s="283">
        <v>3</v>
      </c>
      <c r="L95" s="284">
        <f t="shared" si="14"/>
        <v>300</v>
      </c>
      <c r="M95" s="284">
        <f>L95*0.09</f>
        <v>27</v>
      </c>
      <c r="N95" s="284">
        <v>30</v>
      </c>
      <c r="O95" s="285">
        <f>SUM(L95:N95)</f>
        <v>357</v>
      </c>
      <c r="P95" s="297"/>
      <c r="Q95" s="297"/>
      <c r="R95" s="297"/>
      <c r="S95" s="297"/>
      <c r="T95" s="287"/>
      <c r="U95" s="288"/>
    </row>
    <row r="96" spans="1:21" ht="68">
      <c r="A96" s="280" t="s">
        <v>389</v>
      </c>
      <c r="B96" s="281" t="s">
        <v>407</v>
      </c>
      <c r="C96" s="333" t="s">
        <v>22</v>
      </c>
      <c r="D96" s="288" t="s">
        <v>408</v>
      </c>
      <c r="E96" s="282" t="s">
        <v>391</v>
      </c>
      <c r="F96" s="283" t="s">
        <v>409</v>
      </c>
      <c r="G96" s="283" t="s">
        <v>269</v>
      </c>
      <c r="H96" s="283" t="s">
        <v>33</v>
      </c>
      <c r="I96" s="280" t="s">
        <v>34</v>
      </c>
      <c r="J96" s="327">
        <v>3000</v>
      </c>
      <c r="K96" s="332">
        <v>1</v>
      </c>
      <c r="L96" s="284">
        <f t="shared" si="14"/>
        <v>3000</v>
      </c>
      <c r="M96" s="284"/>
      <c r="N96" s="284"/>
      <c r="O96" s="285">
        <f t="shared" ref="O96:O117" si="15">SUM(L96:N96)</f>
        <v>3000</v>
      </c>
      <c r="P96" s="297"/>
      <c r="Q96" s="297"/>
      <c r="R96" s="297"/>
      <c r="S96" s="297"/>
      <c r="T96" s="287"/>
      <c r="U96" s="288"/>
    </row>
    <row r="97" spans="1:21" ht="34">
      <c r="A97" s="334" t="s">
        <v>382</v>
      </c>
      <c r="B97" s="281" t="s">
        <v>407</v>
      </c>
      <c r="C97" s="281" t="s">
        <v>24</v>
      </c>
      <c r="D97" s="335" t="s">
        <v>414</v>
      </c>
      <c r="E97" s="336" t="s">
        <v>415</v>
      </c>
      <c r="F97" s="337" t="s">
        <v>388</v>
      </c>
      <c r="G97" s="338" t="s">
        <v>28</v>
      </c>
      <c r="H97" s="338" t="s">
        <v>416</v>
      </c>
      <c r="I97" s="339" t="s">
        <v>131</v>
      </c>
      <c r="J97" s="398">
        <v>11255</v>
      </c>
      <c r="K97" s="334">
        <v>1</v>
      </c>
      <c r="L97" s="284">
        <f t="shared" si="14"/>
        <v>11255</v>
      </c>
      <c r="M97" s="341">
        <f>L97*0.09</f>
        <v>1012.9499999999999</v>
      </c>
      <c r="N97" s="341">
        <v>225.1</v>
      </c>
      <c r="O97" s="285">
        <f t="shared" si="15"/>
        <v>12493.050000000001</v>
      </c>
      <c r="P97" s="297"/>
      <c r="Q97" s="297"/>
      <c r="R97" s="297"/>
      <c r="S97" s="297"/>
      <c r="T97" s="287"/>
      <c r="U97" s="288"/>
    </row>
    <row r="98" spans="1:21" ht="204">
      <c r="A98" s="334" t="s">
        <v>382</v>
      </c>
      <c r="B98" s="281" t="s">
        <v>407</v>
      </c>
      <c r="C98" s="281" t="s">
        <v>24</v>
      </c>
      <c r="D98" s="335" t="s">
        <v>1362</v>
      </c>
      <c r="E98" s="336" t="s">
        <v>415</v>
      </c>
      <c r="F98" s="337" t="s">
        <v>388</v>
      </c>
      <c r="G98" s="338" t="s">
        <v>28</v>
      </c>
      <c r="H98" s="338" t="s">
        <v>33</v>
      </c>
      <c r="I98" s="339" t="s">
        <v>131</v>
      </c>
      <c r="J98" s="340">
        <v>12000</v>
      </c>
      <c r="K98" s="334"/>
      <c r="L98" s="340">
        <v>12000</v>
      </c>
      <c r="M98" s="341">
        <f>L98*0.09</f>
        <v>1080</v>
      </c>
      <c r="N98" s="341">
        <v>240</v>
      </c>
      <c r="O98" s="285">
        <f t="shared" si="15"/>
        <v>13320</v>
      </c>
      <c r="P98" s="297"/>
      <c r="Q98" s="297"/>
      <c r="R98" s="297"/>
      <c r="S98" s="297"/>
      <c r="T98" s="287"/>
      <c r="U98" s="288"/>
    </row>
    <row r="99" spans="1:21" ht="102">
      <c r="A99" s="334" t="s">
        <v>382</v>
      </c>
      <c r="B99" s="281" t="s">
        <v>407</v>
      </c>
      <c r="C99" s="281" t="s">
        <v>417</v>
      </c>
      <c r="D99" s="335" t="s">
        <v>418</v>
      </c>
      <c r="E99" s="336" t="s">
        <v>415</v>
      </c>
      <c r="F99" s="337" t="s">
        <v>388</v>
      </c>
      <c r="G99" s="338" t="s">
        <v>28</v>
      </c>
      <c r="H99" s="338" t="s">
        <v>33</v>
      </c>
      <c r="I99" s="339" t="s">
        <v>131</v>
      </c>
      <c r="J99" s="340">
        <v>4000</v>
      </c>
      <c r="K99" s="334"/>
      <c r="L99" s="340">
        <v>4000</v>
      </c>
      <c r="M99" s="341">
        <f>L99*0.09</f>
        <v>360</v>
      </c>
      <c r="N99" s="341">
        <v>0</v>
      </c>
      <c r="O99" s="285">
        <f t="shared" si="15"/>
        <v>4360</v>
      </c>
      <c r="P99" s="297"/>
      <c r="Q99" s="297"/>
      <c r="R99" s="297"/>
      <c r="S99" s="297"/>
      <c r="T99" s="287"/>
      <c r="U99" s="288"/>
    </row>
    <row r="100" spans="1:21" ht="51">
      <c r="A100" s="334" t="s">
        <v>382</v>
      </c>
      <c r="B100" s="281" t="s">
        <v>407</v>
      </c>
      <c r="C100" s="281" t="s">
        <v>83</v>
      </c>
      <c r="D100" s="335" t="s">
        <v>419</v>
      </c>
      <c r="E100" s="336" t="s">
        <v>415</v>
      </c>
      <c r="F100" s="337" t="s">
        <v>388</v>
      </c>
      <c r="G100" s="338" t="s">
        <v>28</v>
      </c>
      <c r="H100" s="338" t="s">
        <v>33</v>
      </c>
      <c r="I100" s="339" t="s">
        <v>131</v>
      </c>
      <c r="J100" s="340">
        <v>3000</v>
      </c>
      <c r="K100" s="334"/>
      <c r="L100" s="340">
        <v>3000</v>
      </c>
      <c r="M100" s="341">
        <f>L100*0.09</f>
        <v>270</v>
      </c>
      <c r="N100" s="341">
        <v>60</v>
      </c>
      <c r="O100" s="285">
        <f t="shared" si="15"/>
        <v>3330</v>
      </c>
      <c r="P100" s="297"/>
      <c r="Q100" s="297"/>
      <c r="R100" s="297"/>
      <c r="S100" s="297"/>
      <c r="T100" s="287"/>
      <c r="U100" s="308"/>
    </row>
    <row r="101" spans="1:21" ht="51">
      <c r="A101" s="334" t="s">
        <v>382</v>
      </c>
      <c r="B101" s="281" t="s">
        <v>407</v>
      </c>
      <c r="C101" s="281" t="s">
        <v>420</v>
      </c>
      <c r="D101" s="335" t="s">
        <v>421</v>
      </c>
      <c r="E101" s="336" t="s">
        <v>415</v>
      </c>
      <c r="F101" s="337" t="s">
        <v>388</v>
      </c>
      <c r="G101" s="338" t="s">
        <v>28</v>
      </c>
      <c r="H101" s="338" t="s">
        <v>33</v>
      </c>
      <c r="I101" s="339" t="s">
        <v>422</v>
      </c>
      <c r="J101" s="340">
        <v>2000</v>
      </c>
      <c r="K101" s="334"/>
      <c r="L101" s="340">
        <v>2000</v>
      </c>
      <c r="M101" s="341">
        <f>L101*0.09</f>
        <v>180</v>
      </c>
      <c r="N101" s="341">
        <v>40</v>
      </c>
      <c r="O101" s="285">
        <f t="shared" si="15"/>
        <v>2220</v>
      </c>
      <c r="P101" s="297"/>
      <c r="Q101" s="297"/>
      <c r="R101" s="297"/>
      <c r="S101" s="297"/>
      <c r="T101" s="287"/>
      <c r="U101" s="308"/>
    </row>
    <row r="102" spans="1:21" ht="34">
      <c r="A102" s="334" t="s">
        <v>382</v>
      </c>
      <c r="B102" s="281" t="s">
        <v>407</v>
      </c>
      <c r="C102" s="281" t="s">
        <v>424</v>
      </c>
      <c r="D102" s="335" t="s">
        <v>425</v>
      </c>
      <c r="E102" s="336" t="s">
        <v>415</v>
      </c>
      <c r="F102" s="337" t="s">
        <v>426</v>
      </c>
      <c r="G102" s="338" t="s">
        <v>28</v>
      </c>
      <c r="H102" s="338" t="s">
        <v>33</v>
      </c>
      <c r="I102" s="339" t="s">
        <v>125</v>
      </c>
      <c r="J102" s="340">
        <v>3000</v>
      </c>
      <c r="K102" s="338"/>
      <c r="L102" s="340">
        <v>3000</v>
      </c>
      <c r="M102" s="341">
        <v>0</v>
      </c>
      <c r="N102" s="341">
        <v>0</v>
      </c>
      <c r="O102" s="285">
        <f t="shared" si="15"/>
        <v>3000</v>
      </c>
      <c r="P102" s="297"/>
      <c r="Q102" s="297"/>
      <c r="R102" s="297"/>
      <c r="S102" s="297"/>
      <c r="T102" s="287"/>
      <c r="U102" s="308"/>
    </row>
    <row r="103" spans="1:21" ht="34">
      <c r="A103" s="280" t="s">
        <v>327</v>
      </c>
      <c r="B103" s="281" t="s">
        <v>23</v>
      </c>
      <c r="C103" s="281" t="s">
        <v>24</v>
      </c>
      <c r="D103" s="324" t="s">
        <v>360</v>
      </c>
      <c r="E103" s="282" t="s">
        <v>361</v>
      </c>
      <c r="F103" s="301" t="s">
        <v>330</v>
      </c>
      <c r="G103" s="283" t="s">
        <v>28</v>
      </c>
      <c r="H103" s="283" t="s">
        <v>42</v>
      </c>
      <c r="I103" s="283">
        <v>10</v>
      </c>
      <c r="J103" s="284">
        <v>14000</v>
      </c>
      <c r="K103" s="280">
        <v>2</v>
      </c>
      <c r="L103" s="284">
        <f t="shared" ref="L103:L118" si="16">J103*K103</f>
        <v>28000</v>
      </c>
      <c r="M103" s="284">
        <f t="shared" ref="M103:M118" si="17">L103*0.09</f>
        <v>2520</v>
      </c>
      <c r="N103" s="284">
        <v>1000</v>
      </c>
      <c r="O103" s="285">
        <f t="shared" si="15"/>
        <v>31520</v>
      </c>
      <c r="P103" s="297"/>
      <c r="Q103" s="297"/>
      <c r="R103" s="297"/>
      <c r="S103" s="297"/>
      <c r="T103" s="298"/>
      <c r="U103" s="308"/>
    </row>
    <row r="104" spans="1:21" ht="34">
      <c r="A104" s="280" t="s">
        <v>327</v>
      </c>
      <c r="B104" s="281" t="s">
        <v>23</v>
      </c>
      <c r="C104" s="281" t="s">
        <v>24</v>
      </c>
      <c r="D104" s="282" t="s">
        <v>362</v>
      </c>
      <c r="E104" s="282" t="s">
        <v>363</v>
      </c>
      <c r="F104" s="301" t="s">
        <v>330</v>
      </c>
      <c r="G104" s="283" t="s">
        <v>28</v>
      </c>
      <c r="H104" s="283" t="s">
        <v>42</v>
      </c>
      <c r="I104" s="283">
        <v>15</v>
      </c>
      <c r="J104" s="284">
        <v>3000</v>
      </c>
      <c r="K104" s="280">
        <v>2</v>
      </c>
      <c r="L104" s="284">
        <f t="shared" si="16"/>
        <v>6000</v>
      </c>
      <c r="M104" s="284">
        <f t="shared" si="17"/>
        <v>540</v>
      </c>
      <c r="N104" s="284">
        <v>500</v>
      </c>
      <c r="O104" s="285">
        <f t="shared" si="15"/>
        <v>7040</v>
      </c>
      <c r="P104" s="297"/>
      <c r="Q104" s="297"/>
      <c r="R104" s="297"/>
      <c r="S104" s="297"/>
      <c r="T104" s="298"/>
      <c r="U104" s="308"/>
    </row>
    <row r="105" spans="1:21" ht="34">
      <c r="A105" s="280" t="s">
        <v>327</v>
      </c>
      <c r="B105" s="281" t="s">
        <v>23</v>
      </c>
      <c r="C105" s="281" t="s">
        <v>24</v>
      </c>
      <c r="D105" s="324" t="s">
        <v>364</v>
      </c>
      <c r="E105" s="282" t="s">
        <v>347</v>
      </c>
      <c r="F105" s="301" t="s">
        <v>330</v>
      </c>
      <c r="G105" s="283" t="s">
        <v>28</v>
      </c>
      <c r="H105" s="283" t="s">
        <v>42</v>
      </c>
      <c r="I105" s="283">
        <v>5</v>
      </c>
      <c r="J105" s="284">
        <v>4000</v>
      </c>
      <c r="K105" s="280">
        <v>2</v>
      </c>
      <c r="L105" s="284">
        <f t="shared" si="16"/>
        <v>8000</v>
      </c>
      <c r="M105" s="284">
        <f t="shared" si="17"/>
        <v>720</v>
      </c>
      <c r="N105" s="284">
        <v>500</v>
      </c>
      <c r="O105" s="285">
        <f t="shared" si="15"/>
        <v>9220</v>
      </c>
      <c r="P105" s="297"/>
      <c r="Q105" s="297"/>
      <c r="R105" s="297"/>
      <c r="S105" s="297"/>
      <c r="T105" s="298"/>
      <c r="U105" s="308"/>
    </row>
    <row r="106" spans="1:21" ht="17">
      <c r="A106" s="280" t="s">
        <v>327</v>
      </c>
      <c r="B106" s="281" t="s">
        <v>23</v>
      </c>
      <c r="C106" s="281" t="s">
        <v>24</v>
      </c>
      <c r="D106" s="282" t="s">
        <v>365</v>
      </c>
      <c r="E106" s="282" t="s">
        <v>335</v>
      </c>
      <c r="F106" s="301" t="s">
        <v>330</v>
      </c>
      <c r="G106" s="283" t="s">
        <v>28</v>
      </c>
      <c r="H106" s="283" t="s">
        <v>42</v>
      </c>
      <c r="I106" s="283">
        <v>10</v>
      </c>
      <c r="J106" s="284">
        <v>600</v>
      </c>
      <c r="K106" s="280">
        <v>10</v>
      </c>
      <c r="L106" s="284">
        <f t="shared" si="16"/>
        <v>6000</v>
      </c>
      <c r="M106" s="284">
        <f t="shared" si="17"/>
        <v>540</v>
      </c>
      <c r="N106" s="284">
        <v>500</v>
      </c>
      <c r="O106" s="285">
        <f t="shared" si="15"/>
        <v>7040</v>
      </c>
      <c r="P106" s="297"/>
      <c r="Q106" s="297"/>
      <c r="R106" s="297"/>
      <c r="S106" s="297"/>
      <c r="T106" s="298"/>
      <c r="U106" s="308"/>
    </row>
    <row r="107" spans="1:21" ht="34">
      <c r="A107" s="280" t="s">
        <v>327</v>
      </c>
      <c r="B107" s="281" t="s">
        <v>23</v>
      </c>
      <c r="C107" s="281" t="s">
        <v>24</v>
      </c>
      <c r="D107" s="282" t="s">
        <v>366</v>
      </c>
      <c r="E107" s="282" t="s">
        <v>347</v>
      </c>
      <c r="F107" s="301" t="s">
        <v>330</v>
      </c>
      <c r="G107" s="283" t="s">
        <v>28</v>
      </c>
      <c r="H107" s="283" t="s">
        <v>42</v>
      </c>
      <c r="I107" s="283">
        <v>5</v>
      </c>
      <c r="J107" s="284">
        <v>3000</v>
      </c>
      <c r="K107" s="280">
        <v>2</v>
      </c>
      <c r="L107" s="284">
        <f t="shared" si="16"/>
        <v>6000</v>
      </c>
      <c r="M107" s="284">
        <f t="shared" si="17"/>
        <v>540</v>
      </c>
      <c r="N107" s="284">
        <v>500</v>
      </c>
      <c r="O107" s="285">
        <f t="shared" si="15"/>
        <v>7040</v>
      </c>
      <c r="P107" s="297"/>
      <c r="Q107" s="297"/>
      <c r="R107" s="297"/>
      <c r="S107" s="297"/>
      <c r="T107" s="298"/>
      <c r="U107" s="308"/>
    </row>
    <row r="108" spans="1:21" ht="17">
      <c r="A108" s="280" t="s">
        <v>327</v>
      </c>
      <c r="B108" s="281" t="s">
        <v>23</v>
      </c>
      <c r="C108" s="281" t="s">
        <v>24</v>
      </c>
      <c r="D108" s="288" t="s">
        <v>367</v>
      </c>
      <c r="E108" s="282" t="s">
        <v>368</v>
      </c>
      <c r="F108" s="301" t="s">
        <v>330</v>
      </c>
      <c r="G108" s="283" t="s">
        <v>28</v>
      </c>
      <c r="H108" s="283" t="s">
        <v>42</v>
      </c>
      <c r="I108" s="280">
        <v>2</v>
      </c>
      <c r="J108" s="284">
        <v>300</v>
      </c>
      <c r="K108" s="283">
        <v>2</v>
      </c>
      <c r="L108" s="284">
        <f t="shared" si="16"/>
        <v>600</v>
      </c>
      <c r="M108" s="284">
        <f t="shared" si="17"/>
        <v>54</v>
      </c>
      <c r="N108" s="284">
        <v>200</v>
      </c>
      <c r="O108" s="285">
        <f t="shared" si="15"/>
        <v>854</v>
      </c>
      <c r="P108" s="297"/>
      <c r="Q108" s="297"/>
      <c r="R108" s="297"/>
      <c r="S108" s="297"/>
      <c r="T108" s="298"/>
      <c r="U108" s="308"/>
    </row>
    <row r="109" spans="1:21" ht="17">
      <c r="A109" s="280" t="s">
        <v>327</v>
      </c>
      <c r="B109" s="281" t="s">
        <v>23</v>
      </c>
      <c r="C109" s="281" t="s">
        <v>24</v>
      </c>
      <c r="D109" s="288" t="s">
        <v>369</v>
      </c>
      <c r="E109" s="282" t="s">
        <v>368</v>
      </c>
      <c r="F109" s="301" t="s">
        <v>330</v>
      </c>
      <c r="G109" s="283" t="s">
        <v>28</v>
      </c>
      <c r="H109" s="283" t="s">
        <v>42</v>
      </c>
      <c r="I109" s="280">
        <v>2</v>
      </c>
      <c r="J109" s="284">
        <v>400</v>
      </c>
      <c r="K109" s="283">
        <v>2</v>
      </c>
      <c r="L109" s="284">
        <f t="shared" si="16"/>
        <v>800</v>
      </c>
      <c r="M109" s="284">
        <f t="shared" si="17"/>
        <v>72</v>
      </c>
      <c r="N109" s="284">
        <v>200</v>
      </c>
      <c r="O109" s="285">
        <f t="shared" si="15"/>
        <v>1072</v>
      </c>
      <c r="P109" s="297"/>
      <c r="Q109" s="297"/>
      <c r="R109" s="297"/>
      <c r="S109" s="297"/>
      <c r="T109" s="298"/>
      <c r="U109" s="308"/>
    </row>
    <row r="110" spans="1:21" ht="34">
      <c r="A110" s="280" t="s">
        <v>327</v>
      </c>
      <c r="B110" s="281" t="s">
        <v>23</v>
      </c>
      <c r="C110" s="281" t="s">
        <v>24</v>
      </c>
      <c r="D110" s="288" t="s">
        <v>370</v>
      </c>
      <c r="E110" s="282" t="s">
        <v>347</v>
      </c>
      <c r="F110" s="301" t="s">
        <v>330</v>
      </c>
      <c r="G110" s="283" t="s">
        <v>28</v>
      </c>
      <c r="H110" s="283" t="s">
        <v>42</v>
      </c>
      <c r="I110" s="280">
        <v>5</v>
      </c>
      <c r="J110" s="284">
        <v>300</v>
      </c>
      <c r="K110" s="283">
        <v>30</v>
      </c>
      <c r="L110" s="284">
        <f t="shared" si="16"/>
        <v>9000</v>
      </c>
      <c r="M110" s="284">
        <f t="shared" si="17"/>
        <v>810</v>
      </c>
      <c r="N110" s="284">
        <v>500</v>
      </c>
      <c r="O110" s="285">
        <f t="shared" si="15"/>
        <v>10310</v>
      </c>
      <c r="P110" s="297"/>
      <c r="Q110" s="297"/>
      <c r="R110" s="297"/>
      <c r="S110" s="297"/>
      <c r="T110" s="298"/>
      <c r="U110" s="308"/>
    </row>
    <row r="111" spans="1:21" ht="34">
      <c r="A111" s="280" t="s">
        <v>327</v>
      </c>
      <c r="B111" s="281" t="s">
        <v>23</v>
      </c>
      <c r="C111" s="281" t="s">
        <v>24</v>
      </c>
      <c r="D111" s="324" t="s">
        <v>371</v>
      </c>
      <c r="E111" s="282" t="s">
        <v>372</v>
      </c>
      <c r="F111" s="301" t="s">
        <v>330</v>
      </c>
      <c r="G111" s="283" t="s">
        <v>28</v>
      </c>
      <c r="H111" s="283" t="s">
        <v>42</v>
      </c>
      <c r="I111" s="399">
        <v>20</v>
      </c>
      <c r="J111" s="284">
        <v>3000</v>
      </c>
      <c r="K111" s="283">
        <v>2</v>
      </c>
      <c r="L111" s="284">
        <f t="shared" si="16"/>
        <v>6000</v>
      </c>
      <c r="M111" s="284">
        <f t="shared" si="17"/>
        <v>540</v>
      </c>
      <c r="N111" s="284">
        <v>500</v>
      </c>
      <c r="O111" s="285">
        <f t="shared" si="15"/>
        <v>7040</v>
      </c>
      <c r="P111" s="297"/>
      <c r="Q111" s="297"/>
      <c r="R111" s="297"/>
      <c r="S111" s="297"/>
      <c r="T111" s="286"/>
      <c r="U111" s="308"/>
    </row>
    <row r="112" spans="1:21" ht="17">
      <c r="A112" s="280" t="s">
        <v>327</v>
      </c>
      <c r="B112" s="281" t="s">
        <v>23</v>
      </c>
      <c r="C112" s="281" t="s">
        <v>24</v>
      </c>
      <c r="D112" s="324" t="s">
        <v>373</v>
      </c>
      <c r="E112" s="282" t="s">
        <v>335</v>
      </c>
      <c r="F112" s="301" t="s">
        <v>330</v>
      </c>
      <c r="G112" s="283" t="s">
        <v>28</v>
      </c>
      <c r="H112" s="283" t="s">
        <v>42</v>
      </c>
      <c r="I112" s="280">
        <v>5</v>
      </c>
      <c r="J112" s="284">
        <v>500</v>
      </c>
      <c r="K112" s="283">
        <v>20</v>
      </c>
      <c r="L112" s="284">
        <f t="shared" si="16"/>
        <v>10000</v>
      </c>
      <c r="M112" s="284">
        <f t="shared" si="17"/>
        <v>900</v>
      </c>
      <c r="N112" s="284">
        <v>500</v>
      </c>
      <c r="O112" s="285">
        <f t="shared" si="15"/>
        <v>11400</v>
      </c>
      <c r="P112" s="297"/>
      <c r="Q112" s="297"/>
      <c r="R112" s="297"/>
      <c r="S112" s="297"/>
      <c r="T112" s="286"/>
      <c r="U112" s="308"/>
    </row>
    <row r="113" spans="1:21" ht="34">
      <c r="A113" s="280" t="s">
        <v>327</v>
      </c>
      <c r="B113" s="281" t="s">
        <v>23</v>
      </c>
      <c r="C113" s="281" t="s">
        <v>24</v>
      </c>
      <c r="D113" s="324" t="s">
        <v>374</v>
      </c>
      <c r="E113" s="282" t="s">
        <v>335</v>
      </c>
      <c r="F113" s="301" t="s">
        <v>330</v>
      </c>
      <c r="G113" s="283" t="s">
        <v>28</v>
      </c>
      <c r="H113" s="283" t="s">
        <v>42</v>
      </c>
      <c r="I113" s="280">
        <v>15</v>
      </c>
      <c r="J113" s="284">
        <v>1500</v>
      </c>
      <c r="K113" s="283">
        <v>30</v>
      </c>
      <c r="L113" s="284">
        <f t="shared" si="16"/>
        <v>45000</v>
      </c>
      <c r="M113" s="284">
        <f t="shared" si="17"/>
        <v>4050</v>
      </c>
      <c r="N113" s="284">
        <v>3000</v>
      </c>
      <c r="O113" s="285">
        <f t="shared" si="15"/>
        <v>52050</v>
      </c>
      <c r="P113" s="297"/>
      <c r="Q113" s="297"/>
      <c r="R113" s="297"/>
      <c r="S113" s="297"/>
      <c r="T113" s="286"/>
      <c r="U113" s="308"/>
    </row>
    <row r="114" spans="1:21" ht="17">
      <c r="A114" s="280" t="s">
        <v>327</v>
      </c>
      <c r="B114" s="281" t="s">
        <v>23</v>
      </c>
      <c r="C114" s="281" t="s">
        <v>24</v>
      </c>
      <c r="D114" s="324" t="s">
        <v>375</v>
      </c>
      <c r="E114" s="282" t="s">
        <v>335</v>
      </c>
      <c r="F114" s="301" t="s">
        <v>330</v>
      </c>
      <c r="G114" s="283" t="s">
        <v>28</v>
      </c>
      <c r="H114" s="283" t="s">
        <v>42</v>
      </c>
      <c r="I114" s="280">
        <v>15</v>
      </c>
      <c r="J114" s="284">
        <v>50000</v>
      </c>
      <c r="K114" s="283">
        <v>1</v>
      </c>
      <c r="L114" s="284">
        <f t="shared" si="16"/>
        <v>50000</v>
      </c>
      <c r="M114" s="284">
        <f t="shared" si="17"/>
        <v>4500</v>
      </c>
      <c r="N114" s="284">
        <v>2000</v>
      </c>
      <c r="O114" s="285">
        <f t="shared" si="15"/>
        <v>56500</v>
      </c>
      <c r="P114" s="297"/>
      <c r="Q114" s="297"/>
      <c r="R114" s="297"/>
      <c r="S114" s="297"/>
      <c r="T114" s="286"/>
      <c r="U114" s="308"/>
    </row>
    <row r="115" spans="1:21" ht="34">
      <c r="A115" s="280" t="s">
        <v>327</v>
      </c>
      <c r="B115" s="281" t="s">
        <v>23</v>
      </c>
      <c r="C115" s="281" t="s">
        <v>24</v>
      </c>
      <c r="D115" s="324" t="s">
        <v>376</v>
      </c>
      <c r="E115" s="282" t="s">
        <v>345</v>
      </c>
      <c r="F115" s="301" t="s">
        <v>330</v>
      </c>
      <c r="G115" s="283" t="s">
        <v>28</v>
      </c>
      <c r="H115" s="283" t="s">
        <v>42</v>
      </c>
      <c r="I115" s="280">
        <v>10</v>
      </c>
      <c r="J115" s="284">
        <v>12000</v>
      </c>
      <c r="K115" s="283">
        <v>2</v>
      </c>
      <c r="L115" s="284">
        <f t="shared" si="16"/>
        <v>24000</v>
      </c>
      <c r="M115" s="284">
        <f t="shared" si="17"/>
        <v>2160</v>
      </c>
      <c r="N115" s="284">
        <v>2000</v>
      </c>
      <c r="O115" s="285">
        <f t="shared" si="15"/>
        <v>28160</v>
      </c>
      <c r="P115" s="297"/>
      <c r="Q115" s="297"/>
      <c r="R115" s="297"/>
      <c r="S115" s="297"/>
      <c r="T115" s="286"/>
      <c r="U115" s="308"/>
    </row>
    <row r="116" spans="1:21" ht="17">
      <c r="A116" s="280" t="s">
        <v>327</v>
      </c>
      <c r="B116" s="281" t="s">
        <v>23</v>
      </c>
      <c r="C116" s="281" t="s">
        <v>24</v>
      </c>
      <c r="D116" s="324" t="s">
        <v>377</v>
      </c>
      <c r="E116" s="282" t="s">
        <v>335</v>
      </c>
      <c r="F116" s="301" t="s">
        <v>330</v>
      </c>
      <c r="G116" s="283" t="s">
        <v>28</v>
      </c>
      <c r="H116" s="283" t="s">
        <v>42</v>
      </c>
      <c r="I116" s="280">
        <v>5</v>
      </c>
      <c r="J116" s="284">
        <v>4000</v>
      </c>
      <c r="K116" s="283">
        <v>2</v>
      </c>
      <c r="L116" s="284">
        <f t="shared" si="16"/>
        <v>8000</v>
      </c>
      <c r="M116" s="284">
        <f t="shared" si="17"/>
        <v>720</v>
      </c>
      <c r="N116" s="284">
        <v>500</v>
      </c>
      <c r="O116" s="285">
        <f t="shared" si="15"/>
        <v>9220</v>
      </c>
      <c r="P116" s="297"/>
      <c r="Q116" s="297"/>
      <c r="R116" s="297"/>
      <c r="S116" s="297"/>
      <c r="T116" s="286"/>
      <c r="U116" s="308"/>
    </row>
    <row r="117" spans="1:21" ht="34">
      <c r="A117" s="280" t="s">
        <v>327</v>
      </c>
      <c r="B117" s="281" t="s">
        <v>23</v>
      </c>
      <c r="C117" s="281" t="s">
        <v>24</v>
      </c>
      <c r="D117" s="324" t="s">
        <v>378</v>
      </c>
      <c r="E117" s="282" t="s">
        <v>379</v>
      </c>
      <c r="F117" s="301" t="s">
        <v>330</v>
      </c>
      <c r="G117" s="283" t="s">
        <v>28</v>
      </c>
      <c r="H117" s="283" t="s">
        <v>42</v>
      </c>
      <c r="I117" s="280">
        <v>5</v>
      </c>
      <c r="J117" s="284">
        <v>300</v>
      </c>
      <c r="K117" s="283">
        <v>10</v>
      </c>
      <c r="L117" s="284">
        <f t="shared" si="16"/>
        <v>3000</v>
      </c>
      <c r="M117" s="284">
        <f t="shared" si="17"/>
        <v>270</v>
      </c>
      <c r="N117" s="284">
        <v>100</v>
      </c>
      <c r="O117" s="285">
        <f t="shared" si="15"/>
        <v>3370</v>
      </c>
      <c r="P117" s="297"/>
      <c r="Q117" s="297"/>
      <c r="R117" s="297"/>
      <c r="S117" s="297"/>
      <c r="T117" s="286"/>
      <c r="U117" s="308"/>
    </row>
    <row r="118" spans="1:21" ht="51">
      <c r="A118" s="280" t="s">
        <v>466</v>
      </c>
      <c r="B118" s="281" t="s">
        <v>23</v>
      </c>
      <c r="C118" s="281" t="s">
        <v>83</v>
      </c>
      <c r="D118" s="288" t="s">
        <v>490</v>
      </c>
      <c r="E118" s="282" t="s">
        <v>491</v>
      </c>
      <c r="F118" s="301" t="s">
        <v>248</v>
      </c>
      <c r="G118" s="283" t="s">
        <v>145</v>
      </c>
      <c r="H118" s="283" t="s">
        <v>489</v>
      </c>
      <c r="I118" s="280">
        <v>5</v>
      </c>
      <c r="J118" s="284">
        <v>250</v>
      </c>
      <c r="K118" s="283">
        <v>3</v>
      </c>
      <c r="L118" s="284">
        <f t="shared" si="16"/>
        <v>750</v>
      </c>
      <c r="M118" s="284">
        <f t="shared" si="17"/>
        <v>67.5</v>
      </c>
      <c r="N118" s="284"/>
      <c r="O118" s="285">
        <f t="shared" ref="O118:O129" si="18">L118+M118+N118</f>
        <v>817.5</v>
      </c>
      <c r="P118" s="297"/>
      <c r="Q118" s="297"/>
      <c r="R118" s="297"/>
      <c r="S118" s="297"/>
      <c r="T118" s="286"/>
    </row>
    <row r="119" spans="1:21" ht="68">
      <c r="A119" s="280" t="s">
        <v>504</v>
      </c>
      <c r="B119" s="281" t="s">
        <v>23</v>
      </c>
      <c r="C119" s="281" t="s">
        <v>83</v>
      </c>
      <c r="D119" s="288" t="s">
        <v>525</v>
      </c>
      <c r="E119" s="282" t="s">
        <v>526</v>
      </c>
      <c r="F119" s="301" t="s">
        <v>248</v>
      </c>
      <c r="G119" s="283" t="s">
        <v>33</v>
      </c>
      <c r="H119" s="283" t="s">
        <v>33</v>
      </c>
      <c r="I119" s="280">
        <v>1</v>
      </c>
      <c r="J119" s="284">
        <v>1600</v>
      </c>
      <c r="K119" s="283">
        <v>8</v>
      </c>
      <c r="L119" s="284">
        <v>12800</v>
      </c>
      <c r="M119" s="284">
        <v>0</v>
      </c>
      <c r="N119" s="284">
        <v>0</v>
      </c>
      <c r="O119" s="285">
        <f t="shared" si="18"/>
        <v>12800</v>
      </c>
      <c r="P119" s="297"/>
      <c r="Q119" s="297"/>
      <c r="R119" s="297"/>
      <c r="S119" s="297"/>
      <c r="T119" s="286"/>
    </row>
    <row r="120" spans="1:21" ht="51">
      <c r="A120" s="281" t="s">
        <v>504</v>
      </c>
      <c r="B120" s="281" t="s">
        <v>23</v>
      </c>
      <c r="C120" s="281" t="s">
        <v>24</v>
      </c>
      <c r="D120" s="400" t="s">
        <v>527</v>
      </c>
      <c r="E120" s="388" t="s">
        <v>528</v>
      </c>
      <c r="F120" s="389" t="s">
        <v>388</v>
      </c>
      <c r="G120" s="390" t="s">
        <v>33</v>
      </c>
      <c r="H120" s="390" t="s">
        <v>431</v>
      </c>
      <c r="I120" s="390">
        <v>5</v>
      </c>
      <c r="J120" s="401">
        <v>451</v>
      </c>
      <c r="K120" s="390">
        <v>10</v>
      </c>
      <c r="L120" s="391">
        <v>4510</v>
      </c>
      <c r="M120" s="391">
        <v>900</v>
      </c>
      <c r="N120" s="391">
        <v>541</v>
      </c>
      <c r="O120" s="285">
        <f t="shared" si="18"/>
        <v>5951</v>
      </c>
      <c r="P120" s="297"/>
      <c r="Q120" s="297"/>
      <c r="R120" s="297"/>
      <c r="S120" s="297"/>
      <c r="T120" s="297"/>
    </row>
    <row r="121" spans="1:21" ht="119">
      <c r="A121" s="281" t="s">
        <v>504</v>
      </c>
      <c r="B121" s="281" t="s">
        <v>23</v>
      </c>
      <c r="C121" s="281" t="s">
        <v>24</v>
      </c>
      <c r="D121" s="400" t="s">
        <v>529</v>
      </c>
      <c r="E121" s="388" t="s">
        <v>530</v>
      </c>
      <c r="F121" s="389" t="s">
        <v>388</v>
      </c>
      <c r="G121" s="390" t="s">
        <v>33</v>
      </c>
      <c r="H121" s="390" t="s">
        <v>431</v>
      </c>
      <c r="I121" s="281">
        <v>5</v>
      </c>
      <c r="J121" s="391">
        <v>1200</v>
      </c>
      <c r="K121" s="390">
        <v>20</v>
      </c>
      <c r="L121" s="391">
        <v>24000</v>
      </c>
      <c r="M121" s="391">
        <v>2160</v>
      </c>
      <c r="N121" s="391">
        <v>2616</v>
      </c>
      <c r="O121" s="285">
        <f t="shared" si="18"/>
        <v>28776</v>
      </c>
      <c r="P121" s="297"/>
      <c r="Q121" s="297"/>
      <c r="R121" s="297"/>
      <c r="S121" s="297"/>
      <c r="T121" s="297"/>
    </row>
    <row r="122" spans="1:21" ht="34">
      <c r="A122" s="281" t="s">
        <v>504</v>
      </c>
      <c r="B122" s="281" t="s">
        <v>23</v>
      </c>
      <c r="C122" s="281" t="s">
        <v>24</v>
      </c>
      <c r="D122" s="388" t="s">
        <v>531</v>
      </c>
      <c r="E122" s="388" t="s">
        <v>532</v>
      </c>
      <c r="F122" s="389"/>
      <c r="G122" s="390" t="s">
        <v>33</v>
      </c>
      <c r="H122" s="390" t="s">
        <v>431</v>
      </c>
      <c r="I122" s="390">
        <v>5</v>
      </c>
      <c r="J122" s="391">
        <v>10000</v>
      </c>
      <c r="K122" s="281">
        <v>1</v>
      </c>
      <c r="L122" s="391">
        <v>10000</v>
      </c>
      <c r="M122" s="391">
        <v>900</v>
      </c>
      <c r="N122" s="391">
        <v>1090</v>
      </c>
      <c r="O122" s="285">
        <f t="shared" si="18"/>
        <v>11990</v>
      </c>
      <c r="P122" s="297"/>
      <c r="Q122" s="297"/>
      <c r="R122" s="297"/>
      <c r="S122" s="297"/>
      <c r="T122" s="385"/>
    </row>
    <row r="123" spans="1:21" ht="31.5" customHeight="1">
      <c r="A123" s="281" t="s">
        <v>504</v>
      </c>
      <c r="B123" s="281" t="s">
        <v>23</v>
      </c>
      <c r="C123" s="281" t="s">
        <v>24</v>
      </c>
      <c r="D123" s="400" t="s">
        <v>348</v>
      </c>
      <c r="E123" s="388" t="s">
        <v>533</v>
      </c>
      <c r="F123" s="389" t="s">
        <v>388</v>
      </c>
      <c r="G123" s="390" t="s">
        <v>33</v>
      </c>
      <c r="H123" s="390" t="s">
        <v>42</v>
      </c>
      <c r="I123" s="281">
        <v>8</v>
      </c>
      <c r="J123" s="391">
        <v>800</v>
      </c>
      <c r="K123" s="390">
        <v>2</v>
      </c>
      <c r="L123" s="391">
        <v>1600</v>
      </c>
      <c r="M123" s="391">
        <v>1440</v>
      </c>
      <c r="N123" s="391">
        <v>304</v>
      </c>
      <c r="O123" s="285">
        <f t="shared" si="18"/>
        <v>3344</v>
      </c>
      <c r="P123" s="297"/>
      <c r="Q123" s="297"/>
      <c r="R123" s="297"/>
      <c r="S123" s="297"/>
      <c r="T123" s="385"/>
    </row>
    <row r="124" spans="1:21" ht="31.5" customHeight="1">
      <c r="A124" s="281" t="s">
        <v>504</v>
      </c>
      <c r="B124" s="281" t="s">
        <v>23</v>
      </c>
      <c r="C124" s="281" t="s">
        <v>24</v>
      </c>
      <c r="D124" s="402" t="s">
        <v>534</v>
      </c>
      <c r="E124" s="388" t="s">
        <v>535</v>
      </c>
      <c r="F124" s="389" t="s">
        <v>388</v>
      </c>
      <c r="G124" s="390" t="s">
        <v>33</v>
      </c>
      <c r="H124" s="390" t="s">
        <v>42</v>
      </c>
      <c r="I124" s="281">
        <v>5</v>
      </c>
      <c r="J124" s="391">
        <v>13000</v>
      </c>
      <c r="K124" s="390">
        <v>2</v>
      </c>
      <c r="L124" s="391">
        <v>26000</v>
      </c>
      <c r="M124" s="391">
        <v>2340</v>
      </c>
      <c r="N124" s="391">
        <v>2834</v>
      </c>
      <c r="O124" s="285">
        <f t="shared" si="18"/>
        <v>31174</v>
      </c>
      <c r="P124" s="297"/>
      <c r="Q124" s="297"/>
      <c r="R124" s="297"/>
      <c r="S124" s="297"/>
      <c r="T124" s="385"/>
    </row>
    <row r="125" spans="1:21" ht="31.5" customHeight="1">
      <c r="A125" s="281" t="s">
        <v>504</v>
      </c>
      <c r="B125" s="281" t="s">
        <v>23</v>
      </c>
      <c r="C125" s="281" t="s">
        <v>24</v>
      </c>
      <c r="D125" s="402" t="s">
        <v>536</v>
      </c>
      <c r="E125" s="388" t="s">
        <v>508</v>
      </c>
      <c r="F125" s="389" t="s">
        <v>388</v>
      </c>
      <c r="G125" s="390" t="s">
        <v>33</v>
      </c>
      <c r="H125" s="390" t="s">
        <v>431</v>
      </c>
      <c r="I125" s="281">
        <v>5</v>
      </c>
      <c r="J125" s="391">
        <v>60000</v>
      </c>
      <c r="K125" s="390">
        <v>1</v>
      </c>
      <c r="L125" s="391">
        <v>60000</v>
      </c>
      <c r="M125" s="391">
        <v>5400</v>
      </c>
      <c r="N125" s="391">
        <v>6540</v>
      </c>
      <c r="O125" s="285">
        <f t="shared" si="18"/>
        <v>71940</v>
      </c>
      <c r="P125" s="297"/>
      <c r="Q125" s="297"/>
      <c r="R125" s="297"/>
      <c r="S125" s="297"/>
      <c r="T125" s="385"/>
    </row>
    <row r="126" spans="1:21" ht="31.5" customHeight="1">
      <c r="A126" s="281" t="s">
        <v>504</v>
      </c>
      <c r="B126" s="281" t="s">
        <v>23</v>
      </c>
      <c r="C126" s="281" t="s">
        <v>24</v>
      </c>
      <c r="D126" s="402" t="s">
        <v>537</v>
      </c>
      <c r="E126" s="388" t="s">
        <v>508</v>
      </c>
      <c r="F126" s="389" t="s">
        <v>388</v>
      </c>
      <c r="G126" s="390" t="s">
        <v>33</v>
      </c>
      <c r="H126" s="390" t="s">
        <v>42</v>
      </c>
      <c r="I126" s="281">
        <v>5</v>
      </c>
      <c r="J126" s="391">
        <v>900</v>
      </c>
      <c r="K126" s="390">
        <v>5</v>
      </c>
      <c r="L126" s="391">
        <v>4500</v>
      </c>
      <c r="M126" s="391">
        <v>405</v>
      </c>
      <c r="N126" s="391">
        <v>490.5</v>
      </c>
      <c r="O126" s="285">
        <f t="shared" si="18"/>
        <v>5395.5</v>
      </c>
      <c r="P126" s="297"/>
      <c r="Q126" s="297"/>
      <c r="R126" s="297"/>
      <c r="S126" s="297"/>
      <c r="T126" s="385"/>
    </row>
    <row r="127" spans="1:21" ht="31.5" customHeight="1">
      <c r="A127" s="281" t="s">
        <v>504</v>
      </c>
      <c r="B127" s="281" t="s">
        <v>23</v>
      </c>
      <c r="C127" s="281" t="s">
        <v>24</v>
      </c>
      <c r="D127" s="400" t="s">
        <v>538</v>
      </c>
      <c r="E127" s="388" t="s">
        <v>539</v>
      </c>
      <c r="F127" s="389" t="s">
        <v>388</v>
      </c>
      <c r="G127" s="390" t="s">
        <v>33</v>
      </c>
      <c r="H127" s="390" t="s">
        <v>33</v>
      </c>
      <c r="I127" s="281">
        <v>1</v>
      </c>
      <c r="J127" s="391">
        <v>4500</v>
      </c>
      <c r="K127" s="390">
        <v>1</v>
      </c>
      <c r="L127" s="391">
        <v>4500</v>
      </c>
      <c r="M127" s="391">
        <v>405</v>
      </c>
      <c r="N127" s="391">
        <v>490.5</v>
      </c>
      <c r="O127" s="285">
        <f t="shared" si="18"/>
        <v>5395.5</v>
      </c>
      <c r="P127" s="297"/>
      <c r="Q127" s="297"/>
      <c r="R127" s="297"/>
      <c r="S127" s="297"/>
      <c r="T127" s="385"/>
    </row>
    <row r="128" spans="1:21" ht="31.5" customHeight="1">
      <c r="A128" s="281" t="s">
        <v>504</v>
      </c>
      <c r="B128" s="281" t="s">
        <v>23</v>
      </c>
      <c r="C128" s="281" t="s">
        <v>24</v>
      </c>
      <c r="D128" s="400" t="s">
        <v>540</v>
      </c>
      <c r="E128" s="388" t="s">
        <v>541</v>
      </c>
      <c r="F128" s="389" t="s">
        <v>388</v>
      </c>
      <c r="G128" s="390" t="s">
        <v>33</v>
      </c>
      <c r="H128" s="390" t="s">
        <v>33</v>
      </c>
      <c r="I128" s="281">
        <v>5</v>
      </c>
      <c r="J128" s="391">
        <v>17000</v>
      </c>
      <c r="K128" s="390">
        <v>1</v>
      </c>
      <c r="L128" s="391">
        <v>17000</v>
      </c>
      <c r="M128" s="391">
        <v>1530</v>
      </c>
      <c r="N128" s="391">
        <v>1853</v>
      </c>
      <c r="O128" s="285">
        <f t="shared" si="18"/>
        <v>20383</v>
      </c>
      <c r="P128" s="297"/>
      <c r="Q128" s="297"/>
      <c r="R128" s="297"/>
      <c r="S128" s="297"/>
      <c r="T128" s="385"/>
    </row>
    <row r="129" spans="1:20" ht="31.5" customHeight="1">
      <c r="A129" s="356" t="s">
        <v>504</v>
      </c>
      <c r="B129" s="356" t="s">
        <v>23</v>
      </c>
      <c r="C129" s="356" t="s">
        <v>24</v>
      </c>
      <c r="D129" s="403" t="s">
        <v>542</v>
      </c>
      <c r="E129" s="404" t="s">
        <v>543</v>
      </c>
      <c r="F129" s="405" t="s">
        <v>388</v>
      </c>
      <c r="G129" s="406" t="s">
        <v>33</v>
      </c>
      <c r="H129" s="406" t="s">
        <v>431</v>
      </c>
      <c r="I129" s="356">
        <v>5</v>
      </c>
      <c r="J129" s="407">
        <v>65569.259999999995</v>
      </c>
      <c r="K129" s="406">
        <v>1</v>
      </c>
      <c r="L129" s="407">
        <v>65569.259999999995</v>
      </c>
      <c r="M129" s="407">
        <v>106</v>
      </c>
      <c r="N129" s="407">
        <v>6567.5259999999998</v>
      </c>
      <c r="O129" s="285">
        <f t="shared" si="18"/>
        <v>72242.785999999993</v>
      </c>
      <c r="P129" s="297"/>
      <c r="Q129" s="297"/>
      <c r="R129" s="297"/>
      <c r="S129" s="297"/>
      <c r="T129" s="385"/>
    </row>
    <row r="130" spans="1:20" ht="31.5" customHeight="1">
      <c r="A130" s="280" t="s">
        <v>548</v>
      </c>
      <c r="B130" s="281" t="s">
        <v>557</v>
      </c>
      <c r="C130" s="281" t="s">
        <v>24</v>
      </c>
      <c r="D130" s="378" t="s">
        <v>558</v>
      </c>
      <c r="E130" s="379" t="s">
        <v>559</v>
      </c>
      <c r="F130" s="301"/>
      <c r="G130" s="283" t="s">
        <v>33</v>
      </c>
      <c r="H130" s="283" t="s">
        <v>33</v>
      </c>
      <c r="I130" s="283">
        <v>5</v>
      </c>
      <c r="J130" s="284">
        <v>400</v>
      </c>
      <c r="K130" s="280">
        <v>22</v>
      </c>
      <c r="L130" s="284">
        <f t="shared" ref="L130:L139" si="19">J130*K130</f>
        <v>8800</v>
      </c>
      <c r="M130" s="284">
        <f>L130*0.09</f>
        <v>792</v>
      </c>
      <c r="N130" s="284">
        <v>880</v>
      </c>
      <c r="O130" s="285">
        <f t="shared" ref="O130:O139" si="20">SUM(L130:N130)</f>
        <v>10472</v>
      </c>
      <c r="P130" s="286"/>
      <c r="Q130" s="286"/>
      <c r="R130" s="286"/>
      <c r="S130" s="286"/>
      <c r="T130" s="287"/>
    </row>
    <row r="131" spans="1:20" ht="31.5" customHeight="1">
      <c r="A131" s="280" t="s">
        <v>548</v>
      </c>
      <c r="B131" s="281" t="s">
        <v>557</v>
      </c>
      <c r="C131" s="281" t="s">
        <v>333</v>
      </c>
      <c r="D131" s="378" t="s">
        <v>560</v>
      </c>
      <c r="E131" s="394" t="s">
        <v>561</v>
      </c>
      <c r="F131" s="301"/>
      <c r="G131" s="283" t="s">
        <v>33</v>
      </c>
      <c r="H131" s="283" t="s">
        <v>42</v>
      </c>
      <c r="I131" s="283">
        <v>1</v>
      </c>
      <c r="J131" s="284">
        <v>2</v>
      </c>
      <c r="K131" s="280">
        <v>1200</v>
      </c>
      <c r="L131" s="284">
        <f t="shared" si="19"/>
        <v>2400</v>
      </c>
      <c r="M131" s="284">
        <f>L131*0.09</f>
        <v>216</v>
      </c>
      <c r="N131" s="284">
        <v>240</v>
      </c>
      <c r="O131" s="285">
        <f t="shared" si="20"/>
        <v>2856</v>
      </c>
      <c r="P131" s="286"/>
      <c r="Q131" s="286"/>
      <c r="R131" s="286"/>
      <c r="S131" s="286"/>
      <c r="T131" s="287"/>
    </row>
    <row r="132" spans="1:20" ht="31.5" customHeight="1">
      <c r="A132" s="280" t="s">
        <v>548</v>
      </c>
      <c r="B132" s="281" t="s">
        <v>557</v>
      </c>
      <c r="C132" s="281" t="s">
        <v>333</v>
      </c>
      <c r="D132" s="378" t="s">
        <v>562</v>
      </c>
      <c r="E132" s="394" t="s">
        <v>563</v>
      </c>
      <c r="F132" s="301"/>
      <c r="G132" s="283" t="s">
        <v>33</v>
      </c>
      <c r="H132" s="283" t="s">
        <v>33</v>
      </c>
      <c r="I132" s="283">
        <v>1</v>
      </c>
      <c r="J132" s="284">
        <v>3000</v>
      </c>
      <c r="K132" s="280">
        <v>1</v>
      </c>
      <c r="L132" s="284">
        <f t="shared" si="19"/>
        <v>3000</v>
      </c>
      <c r="M132" s="284">
        <v>0</v>
      </c>
      <c r="N132" s="284">
        <v>0</v>
      </c>
      <c r="O132" s="285">
        <f t="shared" si="20"/>
        <v>3000</v>
      </c>
      <c r="P132" s="297"/>
      <c r="Q132" s="297"/>
      <c r="R132" s="297"/>
      <c r="S132" s="297"/>
      <c r="T132" s="298"/>
    </row>
    <row r="133" spans="1:20" ht="31.5" customHeight="1">
      <c r="A133" s="280" t="s">
        <v>548</v>
      </c>
      <c r="B133" s="281" t="s">
        <v>557</v>
      </c>
      <c r="C133" s="281" t="s">
        <v>524</v>
      </c>
      <c r="D133" s="378" t="s">
        <v>564</v>
      </c>
      <c r="E133" s="379" t="s">
        <v>565</v>
      </c>
      <c r="F133" s="301"/>
      <c r="G133" s="283" t="s">
        <v>33</v>
      </c>
      <c r="H133" s="283" t="s">
        <v>42</v>
      </c>
      <c r="I133" s="283">
        <v>10</v>
      </c>
      <c r="J133" s="284">
        <v>600</v>
      </c>
      <c r="K133" s="280">
        <v>1</v>
      </c>
      <c r="L133" s="284">
        <f t="shared" si="19"/>
        <v>600</v>
      </c>
      <c r="M133" s="284">
        <f t="shared" ref="M133:M139" si="21">L133*0.09</f>
        <v>54</v>
      </c>
      <c r="N133" s="284">
        <v>100</v>
      </c>
      <c r="O133" s="285">
        <f t="shared" si="20"/>
        <v>754</v>
      </c>
      <c r="P133" s="297"/>
      <c r="Q133" s="297"/>
      <c r="R133" s="297"/>
      <c r="S133" s="297"/>
      <c r="T133" s="298"/>
    </row>
    <row r="134" spans="1:20" ht="31.5" customHeight="1">
      <c r="A134" s="280" t="s">
        <v>548</v>
      </c>
      <c r="B134" s="281" t="s">
        <v>557</v>
      </c>
      <c r="C134" s="281" t="s">
        <v>524</v>
      </c>
      <c r="D134" s="378" t="s">
        <v>566</v>
      </c>
      <c r="E134" s="379" t="s">
        <v>567</v>
      </c>
      <c r="F134" s="301"/>
      <c r="G134" s="283" t="s">
        <v>33</v>
      </c>
      <c r="H134" s="283" t="s">
        <v>42</v>
      </c>
      <c r="I134" s="280">
        <v>10</v>
      </c>
      <c r="J134" s="284">
        <v>2700</v>
      </c>
      <c r="K134" s="283">
        <v>2</v>
      </c>
      <c r="L134" s="284">
        <f t="shared" si="19"/>
        <v>5400</v>
      </c>
      <c r="M134" s="284">
        <f t="shared" si="21"/>
        <v>486</v>
      </c>
      <c r="N134" s="284">
        <v>1600</v>
      </c>
      <c r="O134" s="285">
        <f t="shared" si="20"/>
        <v>7486</v>
      </c>
      <c r="P134" s="297"/>
      <c r="Q134" s="297"/>
      <c r="R134" s="297"/>
      <c r="S134" s="297"/>
      <c r="T134" s="298"/>
    </row>
    <row r="135" spans="1:20" ht="31.5" customHeight="1">
      <c r="A135" s="280" t="s">
        <v>548</v>
      </c>
      <c r="B135" s="281" t="s">
        <v>557</v>
      </c>
      <c r="C135" s="281" t="s">
        <v>524</v>
      </c>
      <c r="D135" s="378" t="s">
        <v>568</v>
      </c>
      <c r="E135" s="379" t="s">
        <v>569</v>
      </c>
      <c r="F135" s="301"/>
      <c r="G135" s="283" t="s">
        <v>33</v>
      </c>
      <c r="H135" s="283" t="s">
        <v>33</v>
      </c>
      <c r="I135" s="280">
        <v>7</v>
      </c>
      <c r="J135" s="284">
        <v>950</v>
      </c>
      <c r="K135" s="283">
        <v>2</v>
      </c>
      <c r="L135" s="284">
        <f t="shared" si="19"/>
        <v>1900</v>
      </c>
      <c r="M135" s="284">
        <f t="shared" si="21"/>
        <v>171</v>
      </c>
      <c r="N135" s="284">
        <v>190</v>
      </c>
      <c r="O135" s="285">
        <f t="shared" si="20"/>
        <v>2261</v>
      </c>
      <c r="P135" s="297"/>
      <c r="Q135" s="297"/>
      <c r="R135" s="297"/>
      <c r="S135" s="297"/>
      <c r="T135" s="287"/>
    </row>
    <row r="136" spans="1:20" ht="31.5" customHeight="1">
      <c r="A136" s="280" t="s">
        <v>548</v>
      </c>
      <c r="B136" s="281" t="s">
        <v>557</v>
      </c>
      <c r="C136" s="281" t="s">
        <v>524</v>
      </c>
      <c r="D136" s="378" t="s">
        <v>570</v>
      </c>
      <c r="E136" s="379" t="s">
        <v>571</v>
      </c>
      <c r="F136" s="301"/>
      <c r="G136" s="283" t="s">
        <v>33</v>
      </c>
      <c r="H136" s="283" t="s">
        <v>431</v>
      </c>
      <c r="I136" s="280">
        <v>10</v>
      </c>
      <c r="J136" s="284">
        <v>174</v>
      </c>
      <c r="K136" s="283">
        <v>4</v>
      </c>
      <c r="L136" s="284">
        <f t="shared" si="19"/>
        <v>696</v>
      </c>
      <c r="M136" s="284">
        <f t="shared" si="21"/>
        <v>62.64</v>
      </c>
      <c r="N136" s="284">
        <v>200</v>
      </c>
      <c r="O136" s="285">
        <f t="shared" si="20"/>
        <v>958.64</v>
      </c>
      <c r="P136" s="297"/>
      <c r="Q136" s="297"/>
      <c r="R136" s="297"/>
      <c r="S136" s="297"/>
      <c r="T136" s="287"/>
    </row>
    <row r="137" spans="1:20" ht="31.5" customHeight="1">
      <c r="A137" s="280" t="s">
        <v>548</v>
      </c>
      <c r="B137" s="281" t="s">
        <v>557</v>
      </c>
      <c r="C137" s="281" t="s">
        <v>524</v>
      </c>
      <c r="D137" s="378" t="s">
        <v>572</v>
      </c>
      <c r="E137" s="379" t="s">
        <v>573</v>
      </c>
      <c r="F137" s="301"/>
      <c r="G137" s="283" t="s">
        <v>574</v>
      </c>
      <c r="H137" s="283" t="s">
        <v>33</v>
      </c>
      <c r="I137" s="280">
        <v>10</v>
      </c>
      <c r="J137" s="284">
        <v>21500</v>
      </c>
      <c r="K137" s="283">
        <v>1</v>
      </c>
      <c r="L137" s="284">
        <f t="shared" si="19"/>
        <v>21500</v>
      </c>
      <c r="M137" s="284">
        <f t="shared" si="21"/>
        <v>1935</v>
      </c>
      <c r="N137" s="284">
        <v>500</v>
      </c>
      <c r="O137" s="285">
        <f t="shared" si="20"/>
        <v>23935</v>
      </c>
      <c r="P137" s="297"/>
      <c r="Q137" s="297"/>
      <c r="R137" s="297"/>
      <c r="S137" s="297"/>
      <c r="T137" s="287"/>
    </row>
    <row r="138" spans="1:20" ht="31.5" customHeight="1">
      <c r="A138" s="280" t="s">
        <v>548</v>
      </c>
      <c r="B138" s="281" t="s">
        <v>557</v>
      </c>
      <c r="C138" s="281" t="s">
        <v>524</v>
      </c>
      <c r="D138" s="378" t="s">
        <v>575</v>
      </c>
      <c r="E138" s="394" t="s">
        <v>576</v>
      </c>
      <c r="F138" s="301"/>
      <c r="G138" s="283" t="s">
        <v>33</v>
      </c>
      <c r="H138" s="283" t="s">
        <v>33</v>
      </c>
      <c r="I138" s="280">
        <v>7</v>
      </c>
      <c r="J138" s="284">
        <v>450</v>
      </c>
      <c r="K138" s="283">
        <v>4</v>
      </c>
      <c r="L138" s="284">
        <f t="shared" si="19"/>
        <v>1800</v>
      </c>
      <c r="M138" s="284">
        <f t="shared" si="21"/>
        <v>162</v>
      </c>
      <c r="N138" s="284">
        <v>180</v>
      </c>
      <c r="O138" s="285">
        <f t="shared" si="20"/>
        <v>2142</v>
      </c>
      <c r="P138" s="297"/>
      <c r="Q138" s="297"/>
      <c r="R138" s="297"/>
      <c r="S138" s="297"/>
      <c r="T138" s="287"/>
    </row>
    <row r="139" spans="1:20" ht="31.5" customHeight="1" thickBot="1">
      <c r="A139" s="280" t="s">
        <v>548</v>
      </c>
      <c r="B139" s="281" t="s">
        <v>557</v>
      </c>
      <c r="C139" s="281" t="s">
        <v>524</v>
      </c>
      <c r="D139" s="392" t="s">
        <v>577</v>
      </c>
      <c r="E139" s="394" t="s">
        <v>578</v>
      </c>
      <c r="F139" s="301"/>
      <c r="G139" s="283" t="s">
        <v>33</v>
      </c>
      <c r="H139" s="283" t="s">
        <v>42</v>
      </c>
      <c r="I139" s="280">
        <v>5</v>
      </c>
      <c r="J139" s="284">
        <v>300</v>
      </c>
      <c r="K139" s="283">
        <v>12</v>
      </c>
      <c r="L139" s="284">
        <f t="shared" si="19"/>
        <v>3600</v>
      </c>
      <c r="M139" s="284">
        <f t="shared" si="21"/>
        <v>324</v>
      </c>
      <c r="N139" s="284">
        <v>360</v>
      </c>
      <c r="O139" s="285">
        <f t="shared" si="20"/>
        <v>4284</v>
      </c>
      <c r="P139" s="297"/>
      <c r="Q139" s="297"/>
      <c r="R139" s="297"/>
      <c r="S139" s="297"/>
      <c r="T139" s="287"/>
    </row>
    <row r="140" spans="1:20" ht="31.5" customHeight="1" thickBot="1">
      <c r="A140" s="791"/>
      <c r="B140" s="792"/>
      <c r="C140" s="792"/>
      <c r="D140" s="792"/>
      <c r="E140" s="792"/>
      <c r="F140" s="792"/>
      <c r="G140" s="792"/>
      <c r="H140" s="792"/>
      <c r="I140" s="792"/>
      <c r="J140" s="792"/>
      <c r="K140" s="792"/>
      <c r="L140" s="792"/>
      <c r="M140" s="792"/>
      <c r="N140" s="793"/>
      <c r="O140" s="302">
        <f>SUM(O78:O130)</f>
        <v>693678.15199999989</v>
      </c>
      <c r="P140" s="303"/>
      <c r="Q140" s="304"/>
      <c r="R140" s="304"/>
      <c r="S140" s="304"/>
      <c r="T140" s="279"/>
    </row>
    <row r="141" spans="1:20">
      <c r="O141" s="413">
        <f>SUM(O77+O140)</f>
        <v>1118034.4951799999</v>
      </c>
    </row>
  </sheetData>
  <sortState ref="A11:U139">
    <sortCondition ref="B11:B139"/>
  </sortState>
  <mergeCells count="2">
    <mergeCell ref="A1:U1"/>
    <mergeCell ref="A140:N140"/>
  </mergeCells>
  <dataValidations count="1">
    <dataValidation allowBlank="1" showInputMessage="1" showErrorMessage="1" promptTitle="Enter Justification" sqref="E87 E123 E3 E11" xr:uid="{E5F2876A-376F-574F-B9C1-390B1FB39CBF}"/>
  </dataValidations>
  <pageMargins left="0.7" right="0.7" top="0.75" bottom="0.75" header="0.3" footer="0.3"/>
  <pageSetup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D91ED-DE2E-1342-BCE1-8F9ED087FDFE}">
  <dimension ref="A1:U87"/>
  <sheetViews>
    <sheetView topLeftCell="A22" zoomScaleNormal="100" workbookViewId="0">
      <selection activeCell="O23" sqref="O23:O24"/>
    </sheetView>
  </sheetViews>
  <sheetFormatPr baseColWidth="10" defaultColWidth="8.83203125" defaultRowHeight="16"/>
  <cols>
    <col min="1" max="1" width="10.5" style="273" customWidth="1"/>
    <col min="2" max="2" width="8.83203125" style="273"/>
    <col min="3" max="3" width="10.83203125" style="273" customWidth="1"/>
    <col min="4" max="4" width="29.1640625" style="273" customWidth="1"/>
    <col min="5" max="5" width="37.6640625" style="273" customWidth="1"/>
    <col min="6" max="6" width="8.83203125" style="273"/>
    <col min="7" max="8" width="8.83203125" style="306"/>
    <col min="9" max="9" width="9" style="306" bestFit="1" customWidth="1"/>
    <col min="10" max="10" width="11.5" style="273" customWidth="1"/>
    <col min="11" max="11" width="9" style="273" bestFit="1" customWidth="1"/>
    <col min="12" max="12" width="12.6640625" style="273" bestFit="1" customWidth="1"/>
    <col min="13" max="13" width="10.6640625" style="273" customWidth="1"/>
    <col min="14" max="14" width="9.83203125" style="273" bestFit="1" customWidth="1"/>
    <col min="15" max="15" width="14.6640625" style="459" customWidth="1"/>
    <col min="16" max="20" width="8.83203125" style="273"/>
    <col min="21" max="21" width="31.33203125" style="309" customWidth="1"/>
    <col min="22" max="16384" width="8.83203125" style="273"/>
  </cols>
  <sheetData>
    <row r="1" spans="1:21" ht="54" customHeight="1">
      <c r="A1" s="785" t="s">
        <v>0</v>
      </c>
      <c r="B1" s="785"/>
      <c r="C1" s="785"/>
      <c r="D1" s="785"/>
      <c r="E1" s="785"/>
      <c r="F1" s="785"/>
      <c r="G1" s="785"/>
      <c r="H1" s="785"/>
      <c r="I1" s="785"/>
      <c r="J1" s="785"/>
      <c r="K1" s="785"/>
      <c r="L1" s="785"/>
      <c r="M1" s="785"/>
      <c r="N1" s="785"/>
      <c r="O1" s="785"/>
      <c r="P1" s="785"/>
      <c r="Q1" s="785"/>
      <c r="R1" s="785"/>
      <c r="S1" s="785"/>
      <c r="T1" s="785"/>
      <c r="U1" s="785"/>
    </row>
    <row r="2" spans="1:21">
      <c r="A2" s="786" t="s">
        <v>1</v>
      </c>
      <c r="B2" s="786"/>
      <c r="C2" s="786"/>
      <c r="D2" s="786"/>
      <c r="E2" s="786"/>
      <c r="F2" s="786"/>
      <c r="G2" s="786"/>
      <c r="H2" s="786"/>
      <c r="I2" s="786"/>
      <c r="J2" s="786"/>
      <c r="K2" s="786"/>
      <c r="L2" s="786"/>
      <c r="M2" s="786"/>
      <c r="N2" s="786"/>
      <c r="O2" s="786"/>
      <c r="P2" s="787" t="s">
        <v>2</v>
      </c>
      <c r="Q2" s="787"/>
      <c r="R2" s="787"/>
      <c r="S2" s="787"/>
      <c r="T2" s="788"/>
      <c r="U2" s="789" t="s">
        <v>3</v>
      </c>
    </row>
    <row r="3" spans="1:21" ht="119">
      <c r="A3" s="274" t="s">
        <v>4</v>
      </c>
      <c r="B3" s="275" t="s">
        <v>5</v>
      </c>
      <c r="C3" s="275" t="s">
        <v>1358</v>
      </c>
      <c r="D3" s="276" t="s">
        <v>6</v>
      </c>
      <c r="E3" s="276" t="s">
        <v>7</v>
      </c>
      <c r="F3" s="274" t="s">
        <v>8</v>
      </c>
      <c r="G3" s="274" t="s">
        <v>9</v>
      </c>
      <c r="H3" s="274" t="s">
        <v>10</v>
      </c>
      <c r="I3" s="274" t="s">
        <v>11</v>
      </c>
      <c r="J3" s="274" t="s">
        <v>12</v>
      </c>
      <c r="K3" s="274" t="s">
        <v>13</v>
      </c>
      <c r="L3" s="277" t="s">
        <v>14</v>
      </c>
      <c r="M3" s="274" t="s">
        <v>15</v>
      </c>
      <c r="N3" s="274" t="s">
        <v>16</v>
      </c>
      <c r="O3" s="274" t="s">
        <v>17</v>
      </c>
      <c r="P3" s="278" t="s">
        <v>18</v>
      </c>
      <c r="Q3" s="278" t="s">
        <v>19</v>
      </c>
      <c r="R3" s="278" t="s">
        <v>20</v>
      </c>
      <c r="S3" s="278" t="s">
        <v>21</v>
      </c>
      <c r="T3" s="279" t="s">
        <v>22</v>
      </c>
      <c r="U3" s="790"/>
    </row>
    <row r="4" spans="1:21" ht="51">
      <c r="A4" s="280" t="s">
        <v>1</v>
      </c>
      <c r="B4" s="449" t="s">
        <v>39</v>
      </c>
      <c r="C4" s="450" t="s">
        <v>24</v>
      </c>
      <c r="D4" s="291" t="s">
        <v>40</v>
      </c>
      <c r="E4" s="451" t="s">
        <v>41</v>
      </c>
      <c r="F4" s="283" t="s">
        <v>27</v>
      </c>
      <c r="G4" s="283" t="s">
        <v>28</v>
      </c>
      <c r="H4" s="283" t="s">
        <v>42</v>
      </c>
      <c r="I4" s="283" t="s">
        <v>34</v>
      </c>
      <c r="J4" s="284">
        <v>1970.95</v>
      </c>
      <c r="K4" s="280">
        <v>1</v>
      </c>
      <c r="L4" s="284">
        <f>SUM(J4)*K4</f>
        <v>1970.95</v>
      </c>
      <c r="M4" s="284">
        <f>SUM(L4)*0.09</f>
        <v>177.38550000000001</v>
      </c>
      <c r="N4" s="284">
        <v>23.39</v>
      </c>
      <c r="O4" s="285">
        <f t="shared" ref="O4:O37" si="0">SUM(L4:N4)</f>
        <v>2171.7255</v>
      </c>
      <c r="P4" s="286"/>
      <c r="Q4" s="286"/>
      <c r="R4" s="286"/>
      <c r="S4" s="286"/>
      <c r="T4" s="287"/>
      <c r="U4" s="452" t="s">
        <v>43</v>
      </c>
    </row>
    <row r="5" spans="1:21" ht="153">
      <c r="A5" s="280" t="s">
        <v>1</v>
      </c>
      <c r="B5" s="449" t="s">
        <v>39</v>
      </c>
      <c r="C5" s="281" t="s">
        <v>24</v>
      </c>
      <c r="D5" s="291" t="s">
        <v>45</v>
      </c>
      <c r="E5" s="282" t="s">
        <v>46</v>
      </c>
      <c r="F5" s="283" t="s">
        <v>47</v>
      </c>
      <c r="G5" s="283" t="s">
        <v>28</v>
      </c>
      <c r="H5" s="283" t="s">
        <v>42</v>
      </c>
      <c r="I5" s="280" t="s">
        <v>48</v>
      </c>
      <c r="J5" s="284">
        <v>400</v>
      </c>
      <c r="K5" s="283">
        <v>4</v>
      </c>
      <c r="L5" s="284">
        <f>SUM(J5)*K5</f>
        <v>1600</v>
      </c>
      <c r="M5" s="284">
        <f>SUM(L5)*0.09</f>
        <v>144</v>
      </c>
      <c r="N5" s="284">
        <v>0</v>
      </c>
      <c r="O5" s="285">
        <f t="shared" si="0"/>
        <v>1744</v>
      </c>
      <c r="P5" s="297"/>
      <c r="Q5" s="297"/>
      <c r="R5" s="297"/>
      <c r="S5" s="297"/>
      <c r="T5" s="298"/>
      <c r="U5" s="288" t="s">
        <v>49</v>
      </c>
    </row>
    <row r="6" spans="1:21" ht="51">
      <c r="A6" s="280" t="s">
        <v>59</v>
      </c>
      <c r="B6" s="449" t="s">
        <v>39</v>
      </c>
      <c r="C6" s="281" t="s">
        <v>24</v>
      </c>
      <c r="D6" s="291" t="s">
        <v>80</v>
      </c>
      <c r="E6" s="282" t="s">
        <v>81</v>
      </c>
      <c r="F6" s="288" t="s">
        <v>62</v>
      </c>
      <c r="G6" s="280" t="s">
        <v>28</v>
      </c>
      <c r="H6" s="280" t="s">
        <v>42</v>
      </c>
      <c r="I6" s="280">
        <v>1</v>
      </c>
      <c r="J6" s="455">
        <v>79</v>
      </c>
      <c r="K6" s="280">
        <v>9</v>
      </c>
      <c r="L6" s="455">
        <f>SUM(J6)*K6</f>
        <v>711</v>
      </c>
      <c r="M6" s="455">
        <f>SUM(L6)*0.0925</f>
        <v>65.767499999999998</v>
      </c>
      <c r="N6" s="284">
        <v>0</v>
      </c>
      <c r="O6" s="285">
        <f>SUM(L6:N6)</f>
        <v>776.76750000000004</v>
      </c>
      <c r="P6" s="297"/>
      <c r="Q6" s="297"/>
      <c r="R6" s="297"/>
      <c r="S6" s="297"/>
      <c r="T6" s="287"/>
      <c r="U6" s="288" t="s">
        <v>82</v>
      </c>
    </row>
    <row r="7" spans="1:21" ht="68">
      <c r="A7" s="280" t="s">
        <v>59</v>
      </c>
      <c r="B7" s="449" t="s">
        <v>39</v>
      </c>
      <c r="C7" s="281" t="s">
        <v>24</v>
      </c>
      <c r="D7" s="291" t="s">
        <v>1363</v>
      </c>
      <c r="E7" s="282" t="s">
        <v>87</v>
      </c>
      <c r="F7" s="288" t="s">
        <v>62</v>
      </c>
      <c r="G7" s="280" t="s">
        <v>28</v>
      </c>
      <c r="H7" s="280" t="s">
        <v>33</v>
      </c>
      <c r="I7" s="280">
        <v>5</v>
      </c>
      <c r="J7" s="455">
        <v>299</v>
      </c>
      <c r="K7" s="280">
        <v>31</v>
      </c>
      <c r="L7" s="455">
        <v>16497</v>
      </c>
      <c r="M7" s="455">
        <f>SUM(L7)*0.0925</f>
        <v>1525.9725000000001</v>
      </c>
      <c r="N7" s="284">
        <v>0</v>
      </c>
      <c r="O7" s="285">
        <f>SUM(L7:N7)</f>
        <v>18022.9725</v>
      </c>
      <c r="P7" s="297"/>
      <c r="Q7" s="297"/>
      <c r="R7" s="297"/>
      <c r="S7" s="297"/>
      <c r="T7" s="287"/>
      <c r="U7" s="288" t="s">
        <v>88</v>
      </c>
    </row>
    <row r="8" spans="1:21" ht="68">
      <c r="A8" s="280" t="s">
        <v>59</v>
      </c>
      <c r="B8" s="449" t="s">
        <v>39</v>
      </c>
      <c r="C8" s="281" t="s">
        <v>83</v>
      </c>
      <c r="D8" s="291" t="s">
        <v>93</v>
      </c>
      <c r="E8" s="282" t="s">
        <v>94</v>
      </c>
      <c r="F8" s="288" t="s">
        <v>62</v>
      </c>
      <c r="G8" s="280" t="s">
        <v>28</v>
      </c>
      <c r="H8" s="280" t="s">
        <v>33</v>
      </c>
      <c r="I8" s="280" t="s">
        <v>34</v>
      </c>
      <c r="J8" s="455">
        <v>800</v>
      </c>
      <c r="K8" s="280" t="s">
        <v>95</v>
      </c>
      <c r="L8" s="455">
        <v>800</v>
      </c>
      <c r="M8" s="284">
        <v>0</v>
      </c>
      <c r="N8" s="284">
        <v>0</v>
      </c>
      <c r="O8" s="285">
        <f>SUM(L8:N8)</f>
        <v>800</v>
      </c>
      <c r="P8" s="297"/>
      <c r="Q8" s="297"/>
      <c r="R8" s="297"/>
      <c r="S8" s="297"/>
      <c r="T8" s="287"/>
      <c r="U8" s="288" t="s">
        <v>96</v>
      </c>
    </row>
    <row r="9" spans="1:21" ht="68">
      <c r="A9" s="280" t="s">
        <v>59</v>
      </c>
      <c r="B9" s="449" t="s">
        <v>39</v>
      </c>
      <c r="C9" s="281" t="s">
        <v>83</v>
      </c>
      <c r="D9" s="291" t="s">
        <v>97</v>
      </c>
      <c r="E9" s="282" t="s">
        <v>98</v>
      </c>
      <c r="F9" s="288" t="s">
        <v>99</v>
      </c>
      <c r="G9" s="280" t="s">
        <v>28</v>
      </c>
      <c r="H9" s="280" t="s">
        <v>42</v>
      </c>
      <c r="I9" s="280">
        <v>1</v>
      </c>
      <c r="J9" s="455">
        <v>5500</v>
      </c>
      <c r="K9" s="280">
        <v>1</v>
      </c>
      <c r="L9" s="455">
        <v>5500</v>
      </c>
      <c r="M9" s="284">
        <v>0</v>
      </c>
      <c r="N9" s="284">
        <v>0</v>
      </c>
      <c r="O9" s="285">
        <f>SUM(L9:N9)</f>
        <v>5500</v>
      </c>
      <c r="P9" s="297"/>
      <c r="Q9" s="297"/>
      <c r="R9" s="297"/>
      <c r="S9" s="297"/>
      <c r="T9" s="287"/>
      <c r="U9" s="288" t="s">
        <v>100</v>
      </c>
    </row>
    <row r="10" spans="1:21" ht="51">
      <c r="A10" s="280" t="s">
        <v>59</v>
      </c>
      <c r="B10" s="449" t="s">
        <v>39</v>
      </c>
      <c r="C10" s="281" t="s">
        <v>24</v>
      </c>
      <c r="D10" s="291" t="s">
        <v>63</v>
      </c>
      <c r="E10" s="282" t="s">
        <v>64</v>
      </c>
      <c r="F10" s="288" t="s">
        <v>62</v>
      </c>
      <c r="G10" s="280" t="s">
        <v>28</v>
      </c>
      <c r="H10" s="280" t="s">
        <v>42</v>
      </c>
      <c r="I10" s="280" t="s">
        <v>34</v>
      </c>
      <c r="J10" s="455">
        <v>139</v>
      </c>
      <c r="K10" s="280">
        <v>6</v>
      </c>
      <c r="L10" s="455">
        <v>834</v>
      </c>
      <c r="M10" s="455">
        <v>75.06</v>
      </c>
      <c r="N10" s="284">
        <v>0</v>
      </c>
      <c r="O10" s="285">
        <f t="shared" si="0"/>
        <v>909.06</v>
      </c>
      <c r="P10" s="286"/>
      <c r="Q10" s="286"/>
      <c r="R10" s="286"/>
      <c r="S10" s="286"/>
      <c r="T10" s="287"/>
      <c r="U10" s="288" t="s">
        <v>65</v>
      </c>
    </row>
    <row r="11" spans="1:21" ht="34">
      <c r="A11" s="280" t="s">
        <v>59</v>
      </c>
      <c r="B11" s="449" t="s">
        <v>39</v>
      </c>
      <c r="C11" s="281" t="s">
        <v>24</v>
      </c>
      <c r="D11" s="291" t="s">
        <v>66</v>
      </c>
      <c r="E11" s="282" t="s">
        <v>67</v>
      </c>
      <c r="F11" s="288" t="s">
        <v>62</v>
      </c>
      <c r="G11" s="280" t="s">
        <v>28</v>
      </c>
      <c r="H11" s="280" t="s">
        <v>42</v>
      </c>
      <c r="I11" s="280">
        <v>6</v>
      </c>
      <c r="J11" s="455">
        <v>269.98</v>
      </c>
      <c r="K11" s="280">
        <v>6</v>
      </c>
      <c r="L11" s="455">
        <v>1614</v>
      </c>
      <c r="M11" s="455">
        <v>145.26</v>
      </c>
      <c r="N11" s="284">
        <v>0</v>
      </c>
      <c r="O11" s="285">
        <f t="shared" si="0"/>
        <v>1759.26</v>
      </c>
      <c r="P11" s="286"/>
      <c r="Q11" s="286"/>
      <c r="R11" s="286"/>
      <c r="S11" s="286"/>
      <c r="T11" s="287"/>
      <c r="U11" s="288" t="s">
        <v>65</v>
      </c>
    </row>
    <row r="12" spans="1:21" ht="51">
      <c r="A12" s="280" t="s">
        <v>59</v>
      </c>
      <c r="B12" s="449" t="s">
        <v>39</v>
      </c>
      <c r="C12" s="281" t="s">
        <v>83</v>
      </c>
      <c r="D12" s="291" t="s">
        <v>103</v>
      </c>
      <c r="E12" s="282" t="s">
        <v>104</v>
      </c>
      <c r="F12" s="288" t="s">
        <v>99</v>
      </c>
      <c r="G12" s="280" t="s">
        <v>28</v>
      </c>
      <c r="H12" s="280" t="s">
        <v>42</v>
      </c>
      <c r="I12" s="280">
        <v>1</v>
      </c>
      <c r="J12" s="455">
        <v>3599</v>
      </c>
      <c r="K12" s="280">
        <v>1</v>
      </c>
      <c r="L12" s="455">
        <v>3599</v>
      </c>
      <c r="M12" s="284">
        <v>0</v>
      </c>
      <c r="N12" s="284">
        <v>0</v>
      </c>
      <c r="O12" s="285">
        <f t="shared" ref="O12:O25" si="1">SUM(L12:N12)</f>
        <v>3599</v>
      </c>
      <c r="P12" s="297"/>
      <c r="Q12" s="297"/>
      <c r="R12" s="297"/>
      <c r="S12" s="297"/>
      <c r="T12" s="287"/>
      <c r="U12" s="288" t="s">
        <v>105</v>
      </c>
    </row>
    <row r="13" spans="1:21" ht="51">
      <c r="A13" s="280" t="s">
        <v>59</v>
      </c>
      <c r="B13" s="449" t="s">
        <v>39</v>
      </c>
      <c r="C13" s="281" t="s">
        <v>24</v>
      </c>
      <c r="D13" s="291" t="s">
        <v>106</v>
      </c>
      <c r="E13" s="282" t="s">
        <v>107</v>
      </c>
      <c r="F13" s="288" t="s">
        <v>62</v>
      </c>
      <c r="G13" s="280" t="s">
        <v>28</v>
      </c>
      <c r="H13" s="280" t="s">
        <v>42</v>
      </c>
      <c r="I13" s="280">
        <v>1</v>
      </c>
      <c r="J13" s="455">
        <v>600</v>
      </c>
      <c r="K13" s="280" t="s">
        <v>95</v>
      </c>
      <c r="L13" s="455">
        <v>600</v>
      </c>
      <c r="M13" s="455">
        <v>54</v>
      </c>
      <c r="N13" s="284">
        <v>0</v>
      </c>
      <c r="O13" s="285">
        <f t="shared" si="1"/>
        <v>654</v>
      </c>
      <c r="P13" s="297"/>
      <c r="Q13" s="297"/>
      <c r="R13" s="297"/>
      <c r="S13" s="297"/>
      <c r="T13" s="287"/>
      <c r="U13" s="288" t="s">
        <v>108</v>
      </c>
    </row>
    <row r="14" spans="1:21" ht="102">
      <c r="A14" s="280" t="s">
        <v>59</v>
      </c>
      <c r="B14" s="449" t="s">
        <v>39</v>
      </c>
      <c r="C14" s="281" t="s">
        <v>24</v>
      </c>
      <c r="D14" s="291" t="s">
        <v>129</v>
      </c>
      <c r="E14" s="282" t="s">
        <v>130</v>
      </c>
      <c r="F14" s="288" t="s">
        <v>62</v>
      </c>
      <c r="G14" s="280" t="s">
        <v>28</v>
      </c>
      <c r="H14" s="280" t="s">
        <v>33</v>
      </c>
      <c r="I14" s="280" t="s">
        <v>131</v>
      </c>
      <c r="J14" s="455">
        <v>1050.53</v>
      </c>
      <c r="K14" s="280">
        <v>1</v>
      </c>
      <c r="L14" s="455">
        <f>SUM(J14*K14)</f>
        <v>1050.53</v>
      </c>
      <c r="M14" s="455">
        <f>SUM(L14)*0.0925</f>
        <v>97.174025</v>
      </c>
      <c r="N14" s="284">
        <v>0</v>
      </c>
      <c r="O14" s="285">
        <f t="shared" si="1"/>
        <v>1147.704025</v>
      </c>
      <c r="P14" s="297"/>
      <c r="Q14" s="297"/>
      <c r="R14" s="297"/>
      <c r="S14" s="297"/>
      <c r="T14" s="298"/>
      <c r="U14" s="295" t="s">
        <v>132</v>
      </c>
    </row>
    <row r="15" spans="1:21" ht="85">
      <c r="A15" s="280" t="s">
        <v>59</v>
      </c>
      <c r="B15" s="449" t="s">
        <v>39</v>
      </c>
      <c r="C15" s="281" t="s">
        <v>24</v>
      </c>
      <c r="D15" s="291" t="s">
        <v>133</v>
      </c>
      <c r="E15" s="282" t="s">
        <v>134</v>
      </c>
      <c r="F15" s="288" t="s">
        <v>62</v>
      </c>
      <c r="G15" s="280" t="s">
        <v>28</v>
      </c>
      <c r="H15" s="280" t="s">
        <v>42</v>
      </c>
      <c r="I15" s="280" t="s">
        <v>111</v>
      </c>
      <c r="J15" s="455">
        <v>995</v>
      </c>
      <c r="K15" s="280">
        <v>2</v>
      </c>
      <c r="L15" s="455">
        <f>SUM(J15*K15)</f>
        <v>1990</v>
      </c>
      <c r="M15" s="455">
        <f>SUM(L15)*0.0925</f>
        <v>184.07499999999999</v>
      </c>
      <c r="N15" s="284">
        <v>0</v>
      </c>
      <c r="O15" s="285">
        <f t="shared" si="1"/>
        <v>2174.0749999999998</v>
      </c>
      <c r="P15" s="297"/>
      <c r="Q15" s="297"/>
      <c r="R15" s="297"/>
      <c r="S15" s="297"/>
      <c r="T15" s="298"/>
      <c r="U15" s="295" t="s">
        <v>135</v>
      </c>
    </row>
    <row r="16" spans="1:21" ht="102">
      <c r="A16" s="280" t="s">
        <v>165</v>
      </c>
      <c r="B16" s="449" t="s">
        <v>39</v>
      </c>
      <c r="C16" s="281" t="s">
        <v>24</v>
      </c>
      <c r="D16" s="291" t="s">
        <v>166</v>
      </c>
      <c r="E16" s="282" t="s">
        <v>167</v>
      </c>
      <c r="F16" s="288" t="s">
        <v>62</v>
      </c>
      <c r="G16" s="280" t="s">
        <v>28</v>
      </c>
      <c r="H16" s="280" t="s">
        <v>42</v>
      </c>
      <c r="I16" s="280">
        <v>5</v>
      </c>
      <c r="J16" s="455">
        <v>113</v>
      </c>
      <c r="K16" s="280">
        <v>1</v>
      </c>
      <c r="L16" s="455">
        <f t="shared" ref="L16:L24" si="2">J16*K16</f>
        <v>113</v>
      </c>
      <c r="M16" s="455">
        <f t="shared" ref="M16:M21" si="3">L16*0.09</f>
        <v>10.17</v>
      </c>
      <c r="N16" s="456">
        <v>0</v>
      </c>
      <c r="O16" s="285">
        <f t="shared" si="1"/>
        <v>123.17</v>
      </c>
      <c r="P16" s="297"/>
      <c r="Q16" s="297"/>
      <c r="R16" s="297"/>
      <c r="S16" s="297"/>
      <c r="T16" s="298"/>
      <c r="U16" s="288" t="s">
        <v>168</v>
      </c>
    </row>
    <row r="17" spans="1:21" ht="85">
      <c r="A17" s="280" t="s">
        <v>165</v>
      </c>
      <c r="B17" s="449" t="s">
        <v>39</v>
      </c>
      <c r="C17" s="281" t="s">
        <v>24</v>
      </c>
      <c r="D17" s="291" t="s">
        <v>174</v>
      </c>
      <c r="E17" s="282" t="s">
        <v>175</v>
      </c>
      <c r="F17" s="288" t="s">
        <v>62</v>
      </c>
      <c r="G17" s="280" t="s">
        <v>28</v>
      </c>
      <c r="H17" s="280" t="s">
        <v>33</v>
      </c>
      <c r="I17" s="280" t="s">
        <v>138</v>
      </c>
      <c r="J17" s="455">
        <v>400</v>
      </c>
      <c r="K17" s="280">
        <v>1</v>
      </c>
      <c r="L17" s="455">
        <f t="shared" si="2"/>
        <v>400</v>
      </c>
      <c r="M17" s="455">
        <f t="shared" si="3"/>
        <v>36</v>
      </c>
      <c r="N17" s="456">
        <v>0</v>
      </c>
      <c r="O17" s="285">
        <f t="shared" si="1"/>
        <v>436</v>
      </c>
      <c r="P17" s="297"/>
      <c r="Q17" s="297"/>
      <c r="R17" s="297"/>
      <c r="S17" s="297"/>
      <c r="T17" s="298"/>
      <c r="U17" s="288" t="s">
        <v>168</v>
      </c>
    </row>
    <row r="18" spans="1:21" ht="85">
      <c r="A18" s="280" t="s">
        <v>165</v>
      </c>
      <c r="B18" s="449" t="s">
        <v>39</v>
      </c>
      <c r="C18" s="281" t="s">
        <v>83</v>
      </c>
      <c r="D18" s="291" t="s">
        <v>176</v>
      </c>
      <c r="E18" s="282" t="s">
        <v>177</v>
      </c>
      <c r="F18" s="288" t="s">
        <v>99</v>
      </c>
      <c r="G18" s="280" t="s">
        <v>28</v>
      </c>
      <c r="H18" s="280" t="s">
        <v>42</v>
      </c>
      <c r="I18" s="280">
        <v>1</v>
      </c>
      <c r="J18" s="455">
        <v>200</v>
      </c>
      <c r="K18" s="280">
        <v>1</v>
      </c>
      <c r="L18" s="455">
        <f t="shared" si="2"/>
        <v>200</v>
      </c>
      <c r="M18" s="455">
        <f t="shared" si="3"/>
        <v>18</v>
      </c>
      <c r="N18" s="456">
        <v>20</v>
      </c>
      <c r="O18" s="285">
        <f t="shared" si="1"/>
        <v>238</v>
      </c>
      <c r="P18" s="297"/>
      <c r="Q18" s="297"/>
      <c r="R18" s="297"/>
      <c r="S18" s="297"/>
      <c r="T18" s="298"/>
      <c r="U18" s="288" t="s">
        <v>168</v>
      </c>
    </row>
    <row r="19" spans="1:21" ht="51">
      <c r="A19" s="280" t="s">
        <v>165</v>
      </c>
      <c r="B19" s="449" t="s">
        <v>39</v>
      </c>
      <c r="C19" s="281" t="s">
        <v>24</v>
      </c>
      <c r="D19" s="295" t="s">
        <v>178</v>
      </c>
      <c r="E19" s="282" t="s">
        <v>179</v>
      </c>
      <c r="F19" s="288" t="s">
        <v>62</v>
      </c>
      <c r="G19" s="280" t="s">
        <v>28</v>
      </c>
      <c r="H19" s="280" t="s">
        <v>33</v>
      </c>
      <c r="I19" s="280">
        <v>10</v>
      </c>
      <c r="J19" s="455">
        <v>450</v>
      </c>
      <c r="K19" s="280">
        <v>1</v>
      </c>
      <c r="L19" s="455">
        <f t="shared" si="2"/>
        <v>450</v>
      </c>
      <c r="M19" s="455">
        <f t="shared" si="3"/>
        <v>40.5</v>
      </c>
      <c r="N19" s="456">
        <v>0</v>
      </c>
      <c r="O19" s="285">
        <f t="shared" si="1"/>
        <v>490.5</v>
      </c>
      <c r="P19" s="297"/>
      <c r="Q19" s="297"/>
      <c r="R19" s="297"/>
      <c r="S19" s="297"/>
      <c r="T19" s="298"/>
      <c r="U19" s="288" t="s">
        <v>168</v>
      </c>
    </row>
    <row r="20" spans="1:21" ht="187">
      <c r="A20" s="280" t="s">
        <v>165</v>
      </c>
      <c r="B20" s="449" t="s">
        <v>39</v>
      </c>
      <c r="C20" s="281" t="s">
        <v>24</v>
      </c>
      <c r="D20" s="295" t="s">
        <v>180</v>
      </c>
      <c r="E20" s="282" t="s">
        <v>181</v>
      </c>
      <c r="F20" s="288" t="s">
        <v>62</v>
      </c>
      <c r="G20" s="280" t="s">
        <v>28</v>
      </c>
      <c r="H20" s="280" t="s">
        <v>33</v>
      </c>
      <c r="I20" s="280">
        <v>10</v>
      </c>
      <c r="J20" s="455">
        <v>400</v>
      </c>
      <c r="K20" s="280">
        <v>1</v>
      </c>
      <c r="L20" s="455">
        <f t="shared" si="2"/>
        <v>400</v>
      </c>
      <c r="M20" s="455">
        <f t="shared" si="3"/>
        <v>36</v>
      </c>
      <c r="N20" s="456">
        <v>0</v>
      </c>
      <c r="O20" s="285">
        <f t="shared" si="1"/>
        <v>436</v>
      </c>
      <c r="P20" s="297"/>
      <c r="Q20" s="297"/>
      <c r="R20" s="297"/>
      <c r="S20" s="297"/>
      <c r="T20" s="298"/>
      <c r="U20" s="288" t="s">
        <v>182</v>
      </c>
    </row>
    <row r="21" spans="1:21" ht="187">
      <c r="A21" s="280" t="s">
        <v>165</v>
      </c>
      <c r="B21" s="449" t="s">
        <v>39</v>
      </c>
      <c r="C21" s="281" t="s">
        <v>24</v>
      </c>
      <c r="D21" s="295" t="s">
        <v>183</v>
      </c>
      <c r="E21" s="282" t="s">
        <v>181</v>
      </c>
      <c r="F21" s="288" t="s">
        <v>62</v>
      </c>
      <c r="G21" s="280" t="s">
        <v>28</v>
      </c>
      <c r="H21" s="280" t="s">
        <v>33</v>
      </c>
      <c r="I21" s="280">
        <v>10</v>
      </c>
      <c r="J21" s="455">
        <v>400</v>
      </c>
      <c r="K21" s="280">
        <v>1</v>
      </c>
      <c r="L21" s="455">
        <f t="shared" si="2"/>
        <v>400</v>
      </c>
      <c r="M21" s="455">
        <f t="shared" si="3"/>
        <v>36</v>
      </c>
      <c r="N21" s="456">
        <v>0</v>
      </c>
      <c r="O21" s="285">
        <f t="shared" si="1"/>
        <v>436</v>
      </c>
      <c r="P21" s="297"/>
      <c r="Q21" s="297"/>
      <c r="R21" s="297"/>
      <c r="S21" s="297"/>
      <c r="T21" s="298"/>
      <c r="U21" s="288" t="s">
        <v>182</v>
      </c>
    </row>
    <row r="22" spans="1:21" ht="68">
      <c r="A22" s="280" t="s">
        <v>165</v>
      </c>
      <c r="B22" s="449" t="s">
        <v>39</v>
      </c>
      <c r="C22" s="281" t="s">
        <v>83</v>
      </c>
      <c r="D22" s="295" t="s">
        <v>184</v>
      </c>
      <c r="E22" s="457" t="s">
        <v>185</v>
      </c>
      <c r="F22" s="288" t="s">
        <v>99</v>
      </c>
      <c r="G22" s="280" t="s">
        <v>28</v>
      </c>
      <c r="H22" s="280" t="s">
        <v>42</v>
      </c>
      <c r="I22" s="280">
        <v>1</v>
      </c>
      <c r="J22" s="455">
        <v>6000</v>
      </c>
      <c r="K22" s="280">
        <v>1</v>
      </c>
      <c r="L22" s="455">
        <f t="shared" si="2"/>
        <v>6000</v>
      </c>
      <c r="M22" s="455">
        <v>0</v>
      </c>
      <c r="N22" s="456">
        <v>0</v>
      </c>
      <c r="O22" s="285">
        <f t="shared" si="1"/>
        <v>6000</v>
      </c>
      <c r="P22" s="297"/>
      <c r="Q22" s="297"/>
      <c r="R22" s="297"/>
      <c r="S22" s="297"/>
      <c r="T22" s="298"/>
      <c r="U22" s="288" t="s">
        <v>100</v>
      </c>
    </row>
    <row r="23" spans="1:21" ht="102">
      <c r="A23" s="280" t="s">
        <v>195</v>
      </c>
      <c r="B23" s="449" t="s">
        <v>39</v>
      </c>
      <c r="C23" s="281" t="s">
        <v>24</v>
      </c>
      <c r="D23" s="291" t="s">
        <v>196</v>
      </c>
      <c r="E23" s="282" t="s">
        <v>197</v>
      </c>
      <c r="F23" s="288" t="s">
        <v>62</v>
      </c>
      <c r="G23" s="280" t="s">
        <v>28</v>
      </c>
      <c r="H23" s="280" t="s">
        <v>42</v>
      </c>
      <c r="I23" s="280" t="s">
        <v>198</v>
      </c>
      <c r="J23" s="455">
        <v>2295.9899999999998</v>
      </c>
      <c r="K23" s="280">
        <v>1</v>
      </c>
      <c r="L23" s="455">
        <f t="shared" si="2"/>
        <v>2295.9899999999998</v>
      </c>
      <c r="M23" s="455">
        <f>L23*0.09</f>
        <v>206.63909999999998</v>
      </c>
      <c r="N23" s="456"/>
      <c r="O23" s="285">
        <f t="shared" si="1"/>
        <v>2502.6290999999997</v>
      </c>
      <c r="P23" s="286"/>
      <c r="Q23" s="286"/>
      <c r="R23" s="286"/>
      <c r="S23" s="286"/>
      <c r="T23" s="287"/>
      <c r="U23" s="288" t="s">
        <v>199</v>
      </c>
    </row>
    <row r="24" spans="1:21" ht="85">
      <c r="A24" s="280" t="s">
        <v>195</v>
      </c>
      <c r="B24" s="449" t="s">
        <v>39</v>
      </c>
      <c r="C24" s="281" t="s">
        <v>24</v>
      </c>
      <c r="D24" s="291" t="s">
        <v>202</v>
      </c>
      <c r="E24" s="282" t="s">
        <v>203</v>
      </c>
      <c r="F24" s="288" t="s">
        <v>62</v>
      </c>
      <c r="G24" s="280" t="s">
        <v>28</v>
      </c>
      <c r="H24" s="280" t="s">
        <v>42</v>
      </c>
      <c r="I24" s="280" t="s">
        <v>198</v>
      </c>
      <c r="J24" s="455">
        <v>1048.8399999999999</v>
      </c>
      <c r="K24" s="280">
        <v>1</v>
      </c>
      <c r="L24" s="455">
        <f t="shared" si="2"/>
        <v>1048.8399999999999</v>
      </c>
      <c r="M24" s="455">
        <f>L24*0.09</f>
        <v>94.395599999999988</v>
      </c>
      <c r="N24" s="456"/>
      <c r="O24" s="285">
        <f t="shared" si="1"/>
        <v>1143.2356</v>
      </c>
      <c r="P24" s="286"/>
      <c r="Q24" s="286"/>
      <c r="R24" s="286"/>
      <c r="S24" s="286"/>
      <c r="T24" s="287"/>
      <c r="U24" s="288" t="s">
        <v>204</v>
      </c>
    </row>
    <row r="25" spans="1:21" ht="68">
      <c r="A25" s="280" t="s">
        <v>209</v>
      </c>
      <c r="B25" s="449" t="s">
        <v>39</v>
      </c>
      <c r="C25" s="281" t="s">
        <v>24</v>
      </c>
      <c r="D25" s="291" t="s">
        <v>210</v>
      </c>
      <c r="E25" s="282" t="s">
        <v>211</v>
      </c>
      <c r="F25" s="301"/>
      <c r="G25" s="283" t="s">
        <v>28</v>
      </c>
      <c r="H25" s="283" t="s">
        <v>33</v>
      </c>
      <c r="I25" s="283" t="s">
        <v>131</v>
      </c>
      <c r="J25" s="284">
        <v>59.99</v>
      </c>
      <c r="K25" s="280">
        <v>10</v>
      </c>
      <c r="L25" s="284">
        <f>SUM(J25)*K25</f>
        <v>599.9</v>
      </c>
      <c r="M25" s="284">
        <f>SUM(L25)*0.09</f>
        <v>53.990999999999993</v>
      </c>
      <c r="N25" s="284">
        <v>0</v>
      </c>
      <c r="O25" s="285">
        <f t="shared" si="1"/>
        <v>653.89099999999996</v>
      </c>
      <c r="P25" s="286"/>
      <c r="Q25" s="286"/>
      <c r="R25" s="286"/>
      <c r="S25" s="286"/>
      <c r="T25" s="287"/>
      <c r="U25" s="288" t="s">
        <v>212</v>
      </c>
    </row>
    <row r="26" spans="1:21" ht="51">
      <c r="A26" s="280" t="s">
        <v>59</v>
      </c>
      <c r="B26" s="449" t="s">
        <v>39</v>
      </c>
      <c r="C26" s="281" t="s">
        <v>24</v>
      </c>
      <c r="D26" s="282" t="s">
        <v>78</v>
      </c>
      <c r="E26" s="282" t="s">
        <v>79</v>
      </c>
      <c r="F26" s="288" t="s">
        <v>62</v>
      </c>
      <c r="G26" s="280" t="s">
        <v>28</v>
      </c>
      <c r="H26" s="280" t="s">
        <v>42</v>
      </c>
      <c r="I26" s="280">
        <v>5</v>
      </c>
      <c r="J26" s="455">
        <v>155</v>
      </c>
      <c r="K26" s="280">
        <v>2</v>
      </c>
      <c r="L26" s="455">
        <v>310</v>
      </c>
      <c r="M26" s="455">
        <v>27.9</v>
      </c>
      <c r="N26" s="284">
        <v>0</v>
      </c>
      <c r="O26" s="285">
        <f t="shared" si="0"/>
        <v>337.9</v>
      </c>
      <c r="P26" s="297"/>
      <c r="Q26" s="297"/>
      <c r="R26" s="297"/>
      <c r="S26" s="297"/>
      <c r="T26" s="287"/>
      <c r="U26" s="288"/>
    </row>
    <row r="27" spans="1:21" ht="102">
      <c r="A27" s="280" t="s">
        <v>59</v>
      </c>
      <c r="B27" s="449" t="s">
        <v>39</v>
      </c>
      <c r="C27" s="281" t="s">
        <v>83</v>
      </c>
      <c r="D27" s="282" t="s">
        <v>84</v>
      </c>
      <c r="E27" s="282" t="s">
        <v>85</v>
      </c>
      <c r="F27" s="288" t="s">
        <v>86</v>
      </c>
      <c r="G27" s="280" t="s">
        <v>28</v>
      </c>
      <c r="H27" s="280" t="s">
        <v>33</v>
      </c>
      <c r="I27" s="280">
        <v>1</v>
      </c>
      <c r="J27" s="455">
        <v>3500</v>
      </c>
      <c r="K27" s="280">
        <v>2</v>
      </c>
      <c r="L27" s="455">
        <v>7000</v>
      </c>
      <c r="M27" s="284">
        <v>0</v>
      </c>
      <c r="N27" s="284">
        <v>0</v>
      </c>
      <c r="O27" s="285">
        <f t="shared" si="0"/>
        <v>7000</v>
      </c>
      <c r="P27" s="297"/>
      <c r="Q27" s="297"/>
      <c r="R27" s="297"/>
      <c r="S27" s="297"/>
      <c r="T27" s="287"/>
      <c r="U27" s="288"/>
    </row>
    <row r="28" spans="1:21" ht="68">
      <c r="A28" s="280" t="s">
        <v>59</v>
      </c>
      <c r="B28" s="449" t="s">
        <v>39</v>
      </c>
      <c r="C28" s="281" t="s">
        <v>83</v>
      </c>
      <c r="D28" s="282" t="s">
        <v>101</v>
      </c>
      <c r="E28" s="282" t="s">
        <v>102</v>
      </c>
      <c r="F28" s="288" t="s">
        <v>99</v>
      </c>
      <c r="G28" s="280" t="s">
        <v>28</v>
      </c>
      <c r="H28" s="280" t="s">
        <v>42</v>
      </c>
      <c r="I28" s="280">
        <v>1</v>
      </c>
      <c r="J28" s="455">
        <v>6000</v>
      </c>
      <c r="K28" s="280">
        <v>1</v>
      </c>
      <c r="L28" s="455">
        <v>6000</v>
      </c>
      <c r="M28" s="284">
        <v>0</v>
      </c>
      <c r="N28" s="284">
        <v>0</v>
      </c>
      <c r="O28" s="285">
        <f t="shared" si="0"/>
        <v>6000</v>
      </c>
      <c r="P28" s="297"/>
      <c r="Q28" s="297"/>
      <c r="R28" s="297"/>
      <c r="S28" s="297"/>
      <c r="T28" s="287"/>
      <c r="U28" s="288"/>
    </row>
    <row r="29" spans="1:21" ht="68">
      <c r="A29" s="280" t="s">
        <v>122</v>
      </c>
      <c r="B29" s="449" t="s">
        <v>39</v>
      </c>
      <c r="C29" s="281" t="s">
        <v>83</v>
      </c>
      <c r="D29" s="282" t="s">
        <v>123</v>
      </c>
      <c r="E29" s="282" t="s">
        <v>124</v>
      </c>
      <c r="F29" s="288" t="s">
        <v>99</v>
      </c>
      <c r="G29" s="280" t="s">
        <v>28</v>
      </c>
      <c r="H29" s="280" t="s">
        <v>42</v>
      </c>
      <c r="I29" s="280">
        <v>1</v>
      </c>
      <c r="J29" s="455">
        <v>755</v>
      </c>
      <c r="K29" s="280">
        <v>1</v>
      </c>
      <c r="L29" s="455">
        <f>SUM(J29)*K29</f>
        <v>755</v>
      </c>
      <c r="M29" s="456" t="s">
        <v>125</v>
      </c>
      <c r="N29" s="284">
        <v>0</v>
      </c>
      <c r="O29" s="285">
        <f t="shared" si="0"/>
        <v>755</v>
      </c>
      <c r="P29" s="297"/>
      <c r="Q29" s="297"/>
      <c r="R29" s="297"/>
      <c r="S29" s="297"/>
      <c r="T29" s="298"/>
      <c r="U29" s="288"/>
    </row>
    <row r="30" spans="1:21" ht="51">
      <c r="A30" s="280" t="s">
        <v>59</v>
      </c>
      <c r="B30" s="449" t="s">
        <v>39</v>
      </c>
      <c r="C30" s="281" t="s">
        <v>24</v>
      </c>
      <c r="D30" s="451" t="s">
        <v>139</v>
      </c>
      <c r="E30" s="282" t="s">
        <v>140</v>
      </c>
      <c r="F30" s="288" t="s">
        <v>62</v>
      </c>
      <c r="G30" s="280" t="s">
        <v>28</v>
      </c>
      <c r="H30" s="280" t="s">
        <v>42</v>
      </c>
      <c r="I30" s="280">
        <v>7</v>
      </c>
      <c r="J30" s="455">
        <v>4639.2</v>
      </c>
      <c r="K30" s="280">
        <v>1</v>
      </c>
      <c r="L30" s="455">
        <f t="shared" ref="L30:L39" si="4">J30*K30</f>
        <v>4639.2</v>
      </c>
      <c r="M30" s="455">
        <f t="shared" ref="M30:M36" si="5">L30*0.09</f>
        <v>417.52799999999996</v>
      </c>
      <c r="N30" s="456">
        <v>20</v>
      </c>
      <c r="O30" s="285">
        <f t="shared" si="0"/>
        <v>5076.7280000000001</v>
      </c>
      <c r="P30" s="297"/>
      <c r="Q30" s="297"/>
      <c r="R30" s="297"/>
      <c r="S30" s="297"/>
      <c r="T30" s="298"/>
      <c r="U30" s="288"/>
    </row>
    <row r="31" spans="1:21" ht="51">
      <c r="A31" s="280" t="s">
        <v>59</v>
      </c>
      <c r="B31" s="449" t="s">
        <v>39</v>
      </c>
      <c r="C31" s="281" t="s">
        <v>24</v>
      </c>
      <c r="D31" s="282" t="s">
        <v>141</v>
      </c>
      <c r="E31" s="282" t="s">
        <v>142</v>
      </c>
      <c r="F31" s="288" t="s">
        <v>62</v>
      </c>
      <c r="G31" s="280" t="s">
        <v>28</v>
      </c>
      <c r="H31" s="280" t="s">
        <v>42</v>
      </c>
      <c r="I31" s="280">
        <v>5</v>
      </c>
      <c r="J31" s="455">
        <v>595</v>
      </c>
      <c r="K31" s="280">
        <v>1</v>
      </c>
      <c r="L31" s="455">
        <f t="shared" si="4"/>
        <v>595</v>
      </c>
      <c r="M31" s="455">
        <f t="shared" si="5"/>
        <v>53.55</v>
      </c>
      <c r="N31" s="456">
        <v>15</v>
      </c>
      <c r="O31" s="285">
        <f t="shared" si="0"/>
        <v>663.55</v>
      </c>
      <c r="P31" s="297"/>
      <c r="Q31" s="297"/>
      <c r="R31" s="297"/>
      <c r="S31" s="297"/>
      <c r="T31" s="298"/>
      <c r="U31" s="288"/>
    </row>
    <row r="32" spans="1:21" ht="51">
      <c r="A32" s="280" t="s">
        <v>59</v>
      </c>
      <c r="B32" s="449" t="s">
        <v>39</v>
      </c>
      <c r="C32" s="281" t="s">
        <v>24</v>
      </c>
      <c r="D32" s="282" t="s">
        <v>143</v>
      </c>
      <c r="E32" s="282" t="s">
        <v>144</v>
      </c>
      <c r="F32" s="288" t="s">
        <v>62</v>
      </c>
      <c r="G32" s="280" t="s">
        <v>145</v>
      </c>
      <c r="H32" s="280" t="s">
        <v>42</v>
      </c>
      <c r="I32" s="280">
        <v>5</v>
      </c>
      <c r="J32" s="455">
        <v>159</v>
      </c>
      <c r="K32" s="280">
        <v>1</v>
      </c>
      <c r="L32" s="455">
        <f t="shared" si="4"/>
        <v>159</v>
      </c>
      <c r="M32" s="455">
        <f t="shared" si="5"/>
        <v>14.309999999999999</v>
      </c>
      <c r="N32" s="456">
        <v>20</v>
      </c>
      <c r="O32" s="285">
        <f t="shared" si="0"/>
        <v>193.31</v>
      </c>
      <c r="P32" s="297"/>
      <c r="Q32" s="297"/>
      <c r="R32" s="297"/>
      <c r="S32" s="297"/>
      <c r="T32" s="298"/>
      <c r="U32" s="288"/>
    </row>
    <row r="33" spans="1:21" ht="68">
      <c r="A33" s="280" t="s">
        <v>59</v>
      </c>
      <c r="B33" s="449" t="s">
        <v>39</v>
      </c>
      <c r="C33" s="281" t="s">
        <v>24</v>
      </c>
      <c r="D33" s="451" t="s">
        <v>146</v>
      </c>
      <c r="E33" s="282" t="s">
        <v>147</v>
      </c>
      <c r="F33" s="288" t="s">
        <v>62</v>
      </c>
      <c r="G33" s="280" t="s">
        <v>145</v>
      </c>
      <c r="H33" s="280" t="s">
        <v>42</v>
      </c>
      <c r="I33" s="280">
        <v>3</v>
      </c>
      <c r="J33" s="455">
        <v>2950</v>
      </c>
      <c r="K33" s="280">
        <v>1</v>
      </c>
      <c r="L33" s="455">
        <f t="shared" si="4"/>
        <v>2950</v>
      </c>
      <c r="M33" s="455">
        <f t="shared" si="5"/>
        <v>265.5</v>
      </c>
      <c r="N33" s="456">
        <v>15</v>
      </c>
      <c r="O33" s="285">
        <f t="shared" si="0"/>
        <v>3230.5</v>
      </c>
      <c r="P33" s="297"/>
      <c r="Q33" s="297"/>
      <c r="R33" s="297"/>
      <c r="S33" s="297"/>
      <c r="T33" s="298"/>
      <c r="U33" s="288"/>
    </row>
    <row r="34" spans="1:21" ht="51">
      <c r="A34" s="280" t="s">
        <v>59</v>
      </c>
      <c r="B34" s="449" t="s">
        <v>39</v>
      </c>
      <c r="C34" s="281" t="s">
        <v>24</v>
      </c>
      <c r="D34" s="451" t="s">
        <v>148</v>
      </c>
      <c r="E34" s="282" t="s">
        <v>149</v>
      </c>
      <c r="F34" s="288" t="s">
        <v>62</v>
      </c>
      <c r="G34" s="280" t="s">
        <v>28</v>
      </c>
      <c r="H34" s="280" t="s">
        <v>42</v>
      </c>
      <c r="I34" s="280">
        <v>6</v>
      </c>
      <c r="J34" s="455">
        <v>376</v>
      </c>
      <c r="K34" s="280">
        <v>1</v>
      </c>
      <c r="L34" s="455">
        <f t="shared" si="4"/>
        <v>376</v>
      </c>
      <c r="M34" s="455">
        <f t="shared" si="5"/>
        <v>33.839999999999996</v>
      </c>
      <c r="N34" s="456">
        <v>15</v>
      </c>
      <c r="O34" s="285">
        <f t="shared" si="0"/>
        <v>424.84</v>
      </c>
      <c r="P34" s="297"/>
      <c r="Q34" s="297"/>
      <c r="R34" s="297"/>
      <c r="S34" s="297"/>
      <c r="T34" s="298"/>
      <c r="U34" s="288"/>
    </row>
    <row r="35" spans="1:21" ht="119">
      <c r="A35" s="280" t="s">
        <v>165</v>
      </c>
      <c r="B35" s="449" t="s">
        <v>39</v>
      </c>
      <c r="C35" s="281" t="s">
        <v>24</v>
      </c>
      <c r="D35" s="453" t="s">
        <v>169</v>
      </c>
      <c r="E35" s="282" t="s">
        <v>170</v>
      </c>
      <c r="F35" s="288" t="s">
        <v>62</v>
      </c>
      <c r="G35" s="280" t="s">
        <v>28</v>
      </c>
      <c r="H35" s="280" t="s">
        <v>33</v>
      </c>
      <c r="I35" s="280">
        <v>10</v>
      </c>
      <c r="J35" s="455">
        <v>300</v>
      </c>
      <c r="K35" s="280">
        <v>2</v>
      </c>
      <c r="L35" s="455">
        <f t="shared" si="4"/>
        <v>600</v>
      </c>
      <c r="M35" s="455">
        <f t="shared" si="5"/>
        <v>54</v>
      </c>
      <c r="N35" s="456">
        <v>0</v>
      </c>
      <c r="O35" s="285">
        <f t="shared" si="0"/>
        <v>654</v>
      </c>
      <c r="P35" s="297"/>
      <c r="Q35" s="297"/>
      <c r="R35" s="297"/>
      <c r="S35" s="297"/>
      <c r="T35" s="298"/>
      <c r="U35" s="288" t="s">
        <v>171</v>
      </c>
    </row>
    <row r="36" spans="1:21" ht="68">
      <c r="A36" s="280" t="s">
        <v>165</v>
      </c>
      <c r="B36" s="449" t="s">
        <v>39</v>
      </c>
      <c r="C36" s="281" t="s">
        <v>24</v>
      </c>
      <c r="D36" s="282" t="s">
        <v>172</v>
      </c>
      <c r="E36" s="282" t="s">
        <v>173</v>
      </c>
      <c r="F36" s="288" t="s">
        <v>62</v>
      </c>
      <c r="G36" s="280" t="s">
        <v>28</v>
      </c>
      <c r="H36" s="280" t="s">
        <v>33</v>
      </c>
      <c r="I36" s="280">
        <v>10</v>
      </c>
      <c r="J36" s="455">
        <v>154.5</v>
      </c>
      <c r="K36" s="280">
        <v>2</v>
      </c>
      <c r="L36" s="455">
        <f t="shared" si="4"/>
        <v>309</v>
      </c>
      <c r="M36" s="455">
        <f t="shared" si="5"/>
        <v>27.81</v>
      </c>
      <c r="N36" s="456">
        <v>0</v>
      </c>
      <c r="O36" s="285">
        <f t="shared" si="0"/>
        <v>336.81</v>
      </c>
      <c r="P36" s="297"/>
      <c r="Q36" s="297"/>
      <c r="R36" s="297"/>
      <c r="S36" s="297"/>
      <c r="T36" s="298"/>
      <c r="U36" s="288"/>
    </row>
    <row r="37" spans="1:21" ht="34">
      <c r="A37" s="280" t="s">
        <v>165</v>
      </c>
      <c r="B37" s="449" t="s">
        <v>39</v>
      </c>
      <c r="C37" s="281" t="s">
        <v>83</v>
      </c>
      <c r="D37" s="288" t="s">
        <v>101</v>
      </c>
      <c r="E37" s="282" t="s">
        <v>186</v>
      </c>
      <c r="F37" s="288" t="s">
        <v>99</v>
      </c>
      <c r="G37" s="280" t="s">
        <v>28</v>
      </c>
      <c r="H37" s="280" t="s">
        <v>42</v>
      </c>
      <c r="I37" s="280">
        <v>1</v>
      </c>
      <c r="J37" s="455">
        <v>5000</v>
      </c>
      <c r="K37" s="280">
        <v>1</v>
      </c>
      <c r="L37" s="455">
        <f t="shared" si="4"/>
        <v>5000</v>
      </c>
      <c r="M37" s="455">
        <v>0</v>
      </c>
      <c r="N37" s="456">
        <v>0</v>
      </c>
      <c r="O37" s="285">
        <f t="shared" si="0"/>
        <v>5000</v>
      </c>
      <c r="P37" s="297"/>
      <c r="Q37" s="297"/>
      <c r="R37" s="297"/>
      <c r="S37" s="297"/>
      <c r="T37" s="298"/>
      <c r="U37" s="288"/>
    </row>
    <row r="38" spans="1:21" ht="34">
      <c r="A38" s="280" t="s">
        <v>165</v>
      </c>
      <c r="B38" s="449" t="s">
        <v>39</v>
      </c>
      <c r="C38" s="281" t="s">
        <v>24</v>
      </c>
      <c r="D38" s="458" t="s">
        <v>187</v>
      </c>
      <c r="E38" s="282" t="s">
        <v>188</v>
      </c>
      <c r="F38" s="288" t="s">
        <v>62</v>
      </c>
      <c r="G38" s="280" t="s">
        <v>28</v>
      </c>
      <c r="H38" s="280" t="s">
        <v>33</v>
      </c>
      <c r="I38" s="280">
        <v>5</v>
      </c>
      <c r="J38" s="455">
        <v>1363</v>
      </c>
      <c r="K38" s="280">
        <v>1</v>
      </c>
      <c r="L38" s="455">
        <f t="shared" si="4"/>
        <v>1363</v>
      </c>
      <c r="M38" s="455">
        <f>L38*0.09</f>
        <v>122.67</v>
      </c>
      <c r="N38" s="456">
        <v>0</v>
      </c>
      <c r="O38" s="285">
        <f t="shared" ref="O38:O66" si="6">SUM(L38:N38)</f>
        <v>1485.67</v>
      </c>
      <c r="P38" s="297"/>
      <c r="Q38" s="297"/>
      <c r="R38" s="297"/>
      <c r="S38" s="297"/>
      <c r="T38" s="298"/>
      <c r="U38" s="288" t="s">
        <v>171</v>
      </c>
    </row>
    <row r="39" spans="1:21" ht="68">
      <c r="A39" s="280" t="s">
        <v>195</v>
      </c>
      <c r="B39" s="449" t="s">
        <v>39</v>
      </c>
      <c r="C39" s="281" t="s">
        <v>24</v>
      </c>
      <c r="D39" s="453" t="s">
        <v>205</v>
      </c>
      <c r="E39" s="282" t="s">
        <v>206</v>
      </c>
      <c r="F39" s="288" t="s">
        <v>62</v>
      </c>
      <c r="G39" s="280" t="s">
        <v>28</v>
      </c>
      <c r="H39" s="280" t="s">
        <v>42</v>
      </c>
      <c r="I39" s="280" t="s">
        <v>207</v>
      </c>
      <c r="J39" s="455">
        <v>249</v>
      </c>
      <c r="K39" s="280">
        <v>1</v>
      </c>
      <c r="L39" s="455">
        <f t="shared" si="4"/>
        <v>249</v>
      </c>
      <c r="M39" s="455">
        <f>L39*0.09</f>
        <v>22.41</v>
      </c>
      <c r="N39" s="456"/>
      <c r="O39" s="285">
        <f t="shared" si="6"/>
        <v>271.41000000000003</v>
      </c>
      <c r="P39" s="286"/>
      <c r="Q39" s="286"/>
      <c r="R39" s="286"/>
      <c r="S39" s="286"/>
      <c r="T39" s="287"/>
      <c r="U39" s="288" t="s">
        <v>208</v>
      </c>
    </row>
    <row r="40" spans="1:21" ht="136">
      <c r="A40" s="280" t="s">
        <v>209</v>
      </c>
      <c r="B40" s="449" t="s">
        <v>39</v>
      </c>
      <c r="C40" s="281" t="s">
        <v>24</v>
      </c>
      <c r="D40" s="282" t="s">
        <v>213</v>
      </c>
      <c r="E40" s="282" t="s">
        <v>214</v>
      </c>
      <c r="F40" s="301"/>
      <c r="G40" s="283" t="s">
        <v>28</v>
      </c>
      <c r="H40" s="283" t="s">
        <v>33</v>
      </c>
      <c r="I40" s="283" t="s">
        <v>111</v>
      </c>
      <c r="J40" s="284">
        <v>28181.94</v>
      </c>
      <c r="K40" s="280">
        <v>1</v>
      </c>
      <c r="L40" s="284">
        <f>SUM(J40)*K40</f>
        <v>28181.94</v>
      </c>
      <c r="M40" s="284">
        <f>SUM(L40)*0.09</f>
        <v>2536.3745999999996</v>
      </c>
      <c r="N40" s="284">
        <v>0</v>
      </c>
      <c r="O40" s="285">
        <f t="shared" si="6"/>
        <v>30718.314599999998</v>
      </c>
      <c r="P40" s="286"/>
      <c r="Q40" s="286"/>
      <c r="R40" s="286"/>
      <c r="S40" s="286"/>
      <c r="T40" s="287"/>
      <c r="U40" s="288"/>
    </row>
    <row r="41" spans="1:21">
      <c r="A41" s="460"/>
      <c r="B41" s="461"/>
      <c r="C41" s="329"/>
      <c r="D41" s="462"/>
      <c r="E41" s="462"/>
      <c r="F41" s="463"/>
      <c r="G41" s="464"/>
      <c r="H41" s="464"/>
      <c r="I41" s="464"/>
      <c r="J41" s="465"/>
      <c r="K41" s="460"/>
      <c r="L41" s="465"/>
      <c r="M41" s="465"/>
      <c r="N41" s="465"/>
      <c r="O41" s="466">
        <f>SUM(O26:O40)</f>
        <v>62148.032600000006</v>
      </c>
      <c r="P41" s="460"/>
      <c r="Q41" s="460"/>
      <c r="R41" s="460"/>
      <c r="S41" s="460"/>
      <c r="T41" s="467"/>
      <c r="U41" s="468"/>
    </row>
    <row r="42" spans="1:21" ht="119">
      <c r="A42" s="280" t="s">
        <v>1</v>
      </c>
      <c r="B42" s="281" t="s">
        <v>30</v>
      </c>
      <c r="C42" s="281" t="s">
        <v>24</v>
      </c>
      <c r="D42" s="282" t="s">
        <v>31</v>
      </c>
      <c r="E42" s="282" t="s">
        <v>32</v>
      </c>
      <c r="F42" s="283" t="s">
        <v>27</v>
      </c>
      <c r="G42" s="283" t="s">
        <v>28</v>
      </c>
      <c r="H42" s="283" t="s">
        <v>33</v>
      </c>
      <c r="I42" s="283" t="s">
        <v>34</v>
      </c>
      <c r="J42" s="284">
        <v>6990</v>
      </c>
      <c r="K42" s="280">
        <v>1</v>
      </c>
      <c r="L42" s="284">
        <f>SUM(J42)*K42</f>
        <v>6990</v>
      </c>
      <c r="M42" s="284">
        <f>SUM(L42)*0.09</f>
        <v>629.1</v>
      </c>
      <c r="N42" s="284">
        <v>0</v>
      </c>
      <c r="O42" s="285">
        <f t="shared" si="6"/>
        <v>7619.1</v>
      </c>
      <c r="P42" s="286"/>
      <c r="Q42" s="286"/>
      <c r="R42" s="286"/>
      <c r="S42" s="286"/>
      <c r="T42" s="287"/>
      <c r="U42" s="288"/>
    </row>
    <row r="43" spans="1:21" ht="131" customHeight="1">
      <c r="A43" s="280" t="s">
        <v>1</v>
      </c>
      <c r="B43" s="281" t="s">
        <v>30</v>
      </c>
      <c r="C43" s="281" t="s">
        <v>24</v>
      </c>
      <c r="D43" s="282" t="s">
        <v>35</v>
      </c>
      <c r="E43" s="282" t="s">
        <v>36</v>
      </c>
      <c r="F43" s="283" t="s">
        <v>27</v>
      </c>
      <c r="G43" s="283" t="s">
        <v>28</v>
      </c>
      <c r="H43" s="283" t="s">
        <v>33</v>
      </c>
      <c r="I43" s="283" t="s">
        <v>34</v>
      </c>
      <c r="J43" s="284">
        <v>2299</v>
      </c>
      <c r="K43" s="280">
        <v>1</v>
      </c>
      <c r="L43" s="284">
        <f>SUM(J43)*K43</f>
        <v>2299</v>
      </c>
      <c r="M43" s="284">
        <f>SUM(L43)*0.09</f>
        <v>206.91</v>
      </c>
      <c r="N43" s="284">
        <v>130.47999999999999</v>
      </c>
      <c r="O43" s="285">
        <f t="shared" si="6"/>
        <v>2636.39</v>
      </c>
      <c r="P43" s="286"/>
      <c r="Q43" s="286"/>
      <c r="R43" s="286"/>
      <c r="S43" s="286"/>
      <c r="T43" s="287"/>
      <c r="U43" s="288"/>
    </row>
    <row r="44" spans="1:21" ht="103" customHeight="1">
      <c r="A44" s="280" t="s">
        <v>1</v>
      </c>
      <c r="B44" s="281" t="s">
        <v>30</v>
      </c>
      <c r="C44" s="281" t="s">
        <v>24</v>
      </c>
      <c r="D44" s="282" t="s">
        <v>37</v>
      </c>
      <c r="E44" s="282" t="s">
        <v>38</v>
      </c>
      <c r="F44" s="283" t="s">
        <v>27</v>
      </c>
      <c r="G44" s="283" t="s">
        <v>28</v>
      </c>
      <c r="H44" s="283" t="s">
        <v>33</v>
      </c>
      <c r="I44" s="283" t="s">
        <v>34</v>
      </c>
      <c r="J44" s="284">
        <v>6895</v>
      </c>
      <c r="K44" s="280">
        <v>1</v>
      </c>
      <c r="L44" s="284">
        <f>SUM(J44)*K44</f>
        <v>6895</v>
      </c>
      <c r="M44" s="284">
        <f>SUM(L44)*0.09</f>
        <v>620.54999999999995</v>
      </c>
      <c r="N44" s="284">
        <v>458.56</v>
      </c>
      <c r="O44" s="285">
        <f t="shared" si="6"/>
        <v>7974.1100000000006</v>
      </c>
      <c r="P44" s="286"/>
      <c r="Q44" s="286"/>
      <c r="R44" s="286"/>
      <c r="S44" s="286"/>
      <c r="T44" s="287"/>
      <c r="U44" s="288"/>
    </row>
    <row r="45" spans="1:21" ht="103" customHeight="1">
      <c r="A45" s="280" t="s">
        <v>59</v>
      </c>
      <c r="B45" s="281" t="s">
        <v>30</v>
      </c>
      <c r="C45" s="281" t="s">
        <v>24</v>
      </c>
      <c r="D45" s="282" t="s">
        <v>91</v>
      </c>
      <c r="E45" s="282" t="s">
        <v>92</v>
      </c>
      <c r="F45" s="288" t="s">
        <v>62</v>
      </c>
      <c r="G45" s="280" t="s">
        <v>28</v>
      </c>
      <c r="H45" s="280" t="s">
        <v>33</v>
      </c>
      <c r="I45" s="280">
        <v>5</v>
      </c>
      <c r="J45" s="455">
        <v>9.99</v>
      </c>
      <c r="K45" s="280">
        <v>31</v>
      </c>
      <c r="L45" s="455">
        <v>309.69</v>
      </c>
      <c r="M45" s="455">
        <v>27.87</v>
      </c>
      <c r="N45" s="284">
        <v>0</v>
      </c>
      <c r="O45" s="285">
        <f t="shared" si="6"/>
        <v>337.56</v>
      </c>
      <c r="P45" s="297"/>
      <c r="Q45" s="297"/>
      <c r="R45" s="297"/>
      <c r="S45" s="297"/>
      <c r="T45" s="287"/>
      <c r="U45" s="288"/>
    </row>
    <row r="46" spans="1:21" ht="204">
      <c r="A46" s="280" t="s">
        <v>165</v>
      </c>
      <c r="B46" s="281" t="s">
        <v>30</v>
      </c>
      <c r="C46" s="281" t="s">
        <v>24</v>
      </c>
      <c r="D46" s="288" t="s">
        <v>189</v>
      </c>
      <c r="E46" s="282" t="s">
        <v>190</v>
      </c>
      <c r="F46" s="288" t="s">
        <v>62</v>
      </c>
      <c r="G46" s="280" t="s">
        <v>28</v>
      </c>
      <c r="H46" s="280" t="s">
        <v>33</v>
      </c>
      <c r="I46" s="280">
        <v>5</v>
      </c>
      <c r="J46" s="455">
        <v>799</v>
      </c>
      <c r="K46" s="280">
        <v>31</v>
      </c>
      <c r="L46" s="455">
        <f>J46*K46</f>
        <v>24769</v>
      </c>
      <c r="M46" s="455">
        <f>L46*0.09</f>
        <v>2229.21</v>
      </c>
      <c r="N46" s="456">
        <v>0</v>
      </c>
      <c r="O46" s="285">
        <f t="shared" si="6"/>
        <v>26998.21</v>
      </c>
      <c r="P46" s="297"/>
      <c r="Q46" s="297"/>
      <c r="R46" s="297"/>
      <c r="S46" s="297"/>
      <c r="T46" s="298"/>
      <c r="U46" s="288"/>
    </row>
    <row r="47" spans="1:21" ht="34">
      <c r="A47" s="280" t="s">
        <v>165</v>
      </c>
      <c r="B47" s="281" t="s">
        <v>30</v>
      </c>
      <c r="C47" s="281" t="s">
        <v>24</v>
      </c>
      <c r="D47" s="288" t="s">
        <v>191</v>
      </c>
      <c r="E47" s="282" t="s">
        <v>192</v>
      </c>
      <c r="F47" s="288" t="s">
        <v>62</v>
      </c>
      <c r="G47" s="280" t="s">
        <v>28</v>
      </c>
      <c r="H47" s="280" t="s">
        <v>33</v>
      </c>
      <c r="I47" s="280">
        <v>5</v>
      </c>
      <c r="J47" s="455">
        <v>15</v>
      </c>
      <c r="K47" s="280">
        <v>31</v>
      </c>
      <c r="L47" s="455">
        <f>J47*K47</f>
        <v>465</v>
      </c>
      <c r="M47" s="455">
        <f>L47*0.09</f>
        <v>41.85</v>
      </c>
      <c r="N47" s="456">
        <v>0</v>
      </c>
      <c r="O47" s="285">
        <f t="shared" si="6"/>
        <v>506.85</v>
      </c>
      <c r="P47" s="297"/>
      <c r="Q47" s="297"/>
      <c r="R47" s="297"/>
      <c r="S47" s="297"/>
      <c r="T47" s="298"/>
      <c r="U47" s="288"/>
    </row>
    <row r="48" spans="1:21" ht="68">
      <c r="A48" s="280" t="s">
        <v>165</v>
      </c>
      <c r="B48" s="281" t="s">
        <v>30</v>
      </c>
      <c r="C48" s="281" t="s">
        <v>24</v>
      </c>
      <c r="D48" s="288" t="s">
        <v>193</v>
      </c>
      <c r="E48" s="282" t="s">
        <v>194</v>
      </c>
      <c r="F48" s="288" t="s">
        <v>62</v>
      </c>
      <c r="G48" s="280" t="s">
        <v>28</v>
      </c>
      <c r="H48" s="280" t="s">
        <v>33</v>
      </c>
      <c r="I48" s="280">
        <v>10</v>
      </c>
      <c r="J48" s="455">
        <v>310</v>
      </c>
      <c r="K48" s="280">
        <v>1</v>
      </c>
      <c r="L48" s="455">
        <f>J48*K48</f>
        <v>310</v>
      </c>
      <c r="M48" s="455">
        <f>L48*0.09</f>
        <v>27.9</v>
      </c>
      <c r="N48" s="456">
        <v>0</v>
      </c>
      <c r="O48" s="285">
        <f t="shared" si="6"/>
        <v>337.9</v>
      </c>
      <c r="P48" s="297"/>
      <c r="Q48" s="297"/>
      <c r="R48" s="297"/>
      <c r="S48" s="297"/>
      <c r="T48" s="298"/>
      <c r="U48" s="288"/>
    </row>
    <row r="49" spans="1:21" ht="136">
      <c r="A49" s="280" t="s">
        <v>209</v>
      </c>
      <c r="B49" s="281" t="s">
        <v>30</v>
      </c>
      <c r="C49" s="281" t="s">
        <v>24</v>
      </c>
      <c r="D49" s="288" t="s">
        <v>224</v>
      </c>
      <c r="E49" s="282" t="s">
        <v>225</v>
      </c>
      <c r="F49" s="301"/>
      <c r="G49" s="283" t="s">
        <v>28</v>
      </c>
      <c r="H49" s="283" t="s">
        <v>42</v>
      </c>
      <c r="I49" s="280" t="s">
        <v>111</v>
      </c>
      <c r="J49" s="284">
        <v>2163.6999999999998</v>
      </c>
      <c r="K49" s="283">
        <v>10</v>
      </c>
      <c r="L49" s="284">
        <f>SUM(J49)*K49</f>
        <v>21637</v>
      </c>
      <c r="M49" s="284">
        <f>SUM(L49)*0.09</f>
        <v>1947.33</v>
      </c>
      <c r="N49" s="284">
        <v>0</v>
      </c>
      <c r="O49" s="285">
        <f t="shared" si="6"/>
        <v>23584.33</v>
      </c>
      <c r="P49" s="297"/>
      <c r="Q49" s="297"/>
      <c r="R49" s="297"/>
      <c r="S49" s="297"/>
      <c r="T49" s="298"/>
      <c r="U49" s="288"/>
    </row>
    <row r="50" spans="1:21" ht="170">
      <c r="A50" s="280" t="s">
        <v>1</v>
      </c>
      <c r="B50" s="281" t="s">
        <v>23</v>
      </c>
      <c r="C50" s="281" t="s">
        <v>24</v>
      </c>
      <c r="D50" s="282" t="s">
        <v>25</v>
      </c>
      <c r="E50" s="282" t="s">
        <v>26</v>
      </c>
      <c r="F50" s="283" t="s">
        <v>27</v>
      </c>
      <c r="G50" s="283" t="s">
        <v>28</v>
      </c>
      <c r="H50" s="283" t="s">
        <v>29</v>
      </c>
      <c r="I50" s="283">
        <v>10</v>
      </c>
      <c r="J50" s="284">
        <v>1500</v>
      </c>
      <c r="K50" s="280">
        <v>5</v>
      </c>
      <c r="L50" s="284">
        <f>SUM(J50)*K50</f>
        <v>7500</v>
      </c>
      <c r="M50" s="284">
        <f>SUM(L50)*0.09</f>
        <v>675</v>
      </c>
      <c r="N50" s="284">
        <v>0</v>
      </c>
      <c r="O50" s="285">
        <f t="shared" si="6"/>
        <v>8175</v>
      </c>
      <c r="P50" s="286"/>
      <c r="Q50" s="286"/>
      <c r="R50" s="286"/>
      <c r="S50" s="286"/>
      <c r="T50" s="287"/>
      <c r="U50" s="288"/>
    </row>
    <row r="51" spans="1:21" ht="187">
      <c r="A51" s="280" t="s">
        <v>1</v>
      </c>
      <c r="B51" s="281" t="s">
        <v>23</v>
      </c>
      <c r="C51" s="281" t="s">
        <v>24</v>
      </c>
      <c r="D51" s="288" t="s">
        <v>50</v>
      </c>
      <c r="E51" s="282" t="s">
        <v>51</v>
      </c>
      <c r="F51" s="283" t="s">
        <v>27</v>
      </c>
      <c r="G51" s="283" t="s">
        <v>28</v>
      </c>
      <c r="H51" s="283" t="s">
        <v>42</v>
      </c>
      <c r="I51" s="280">
        <v>10</v>
      </c>
      <c r="J51" s="284">
        <v>35000</v>
      </c>
      <c r="K51" s="283">
        <v>1</v>
      </c>
      <c r="L51" s="284">
        <f>SUM(J51)*K51</f>
        <v>35000</v>
      </c>
      <c r="M51" s="284">
        <f>SUM(L51)*0.09</f>
        <v>3150</v>
      </c>
      <c r="N51" s="284">
        <v>0</v>
      </c>
      <c r="O51" s="285">
        <f t="shared" si="6"/>
        <v>38150</v>
      </c>
      <c r="P51" s="297"/>
      <c r="Q51" s="297"/>
      <c r="R51" s="297"/>
      <c r="S51" s="297"/>
      <c r="T51" s="298"/>
      <c r="U51" s="288"/>
    </row>
    <row r="52" spans="1:21" ht="102">
      <c r="A52" s="280" t="s">
        <v>59</v>
      </c>
      <c r="B52" s="281" t="s">
        <v>23</v>
      </c>
      <c r="C52" s="281" t="s">
        <v>24</v>
      </c>
      <c r="D52" s="282" t="s">
        <v>60</v>
      </c>
      <c r="E52" s="282" t="s">
        <v>61</v>
      </c>
      <c r="F52" s="288" t="s">
        <v>62</v>
      </c>
      <c r="G52" s="280" t="s">
        <v>28</v>
      </c>
      <c r="H52" s="280" t="s">
        <v>42</v>
      </c>
      <c r="I52" s="280">
        <v>8</v>
      </c>
      <c r="J52" s="455">
        <v>448</v>
      </c>
      <c r="K52" s="280">
        <v>10</v>
      </c>
      <c r="L52" s="455">
        <v>4480</v>
      </c>
      <c r="M52" s="455">
        <v>403.2</v>
      </c>
      <c r="N52" s="284">
        <v>0</v>
      </c>
      <c r="O52" s="285">
        <f t="shared" si="6"/>
        <v>4883.2</v>
      </c>
      <c r="P52" s="286"/>
      <c r="Q52" s="286"/>
      <c r="R52" s="286"/>
      <c r="S52" s="286"/>
      <c r="T52" s="287"/>
      <c r="U52" s="288"/>
    </row>
    <row r="53" spans="1:21" ht="51">
      <c r="A53" s="280" t="s">
        <v>59</v>
      </c>
      <c r="B53" s="281" t="s">
        <v>23</v>
      </c>
      <c r="C53" s="281" t="s">
        <v>24</v>
      </c>
      <c r="D53" s="282" t="s">
        <v>68</v>
      </c>
      <c r="E53" s="282" t="s">
        <v>69</v>
      </c>
      <c r="F53" s="288" t="s">
        <v>62</v>
      </c>
      <c r="G53" s="280" t="s">
        <v>28</v>
      </c>
      <c r="H53" s="280" t="s">
        <v>42</v>
      </c>
      <c r="I53" s="280">
        <v>8</v>
      </c>
      <c r="J53" s="455">
        <v>95.17</v>
      </c>
      <c r="K53" s="280">
        <v>6</v>
      </c>
      <c r="L53" s="455">
        <v>2185.02</v>
      </c>
      <c r="M53" s="455">
        <v>196.65</v>
      </c>
      <c r="N53" s="284">
        <v>0</v>
      </c>
      <c r="O53" s="285">
        <f t="shared" si="6"/>
        <v>2381.67</v>
      </c>
      <c r="P53" s="286"/>
      <c r="Q53" s="286"/>
      <c r="R53" s="286"/>
      <c r="S53" s="286"/>
      <c r="T53" s="287"/>
      <c r="U53" s="288"/>
    </row>
    <row r="54" spans="1:21" ht="51">
      <c r="A54" s="280" t="s">
        <v>59</v>
      </c>
      <c r="B54" s="281" t="s">
        <v>23</v>
      </c>
      <c r="C54" s="281" t="s">
        <v>24</v>
      </c>
      <c r="D54" s="282" t="s">
        <v>70</v>
      </c>
      <c r="E54" s="282" t="s">
        <v>71</v>
      </c>
      <c r="F54" s="288" t="s">
        <v>62</v>
      </c>
      <c r="G54" s="280" t="s">
        <v>28</v>
      </c>
      <c r="H54" s="280" t="s">
        <v>42</v>
      </c>
      <c r="I54" s="280">
        <v>5</v>
      </c>
      <c r="J54" s="455">
        <v>34.950000000000003</v>
      </c>
      <c r="K54" s="280">
        <v>8</v>
      </c>
      <c r="L54" s="455">
        <v>2464.62</v>
      </c>
      <c r="M54" s="455">
        <v>221.82</v>
      </c>
      <c r="N54" s="284">
        <v>0</v>
      </c>
      <c r="O54" s="285">
        <f t="shared" si="6"/>
        <v>2686.44</v>
      </c>
      <c r="P54" s="286"/>
      <c r="Q54" s="286"/>
      <c r="R54" s="286"/>
      <c r="S54" s="286"/>
      <c r="T54" s="287"/>
      <c r="U54" s="288"/>
    </row>
    <row r="55" spans="1:21" ht="51">
      <c r="A55" s="280" t="s">
        <v>59</v>
      </c>
      <c r="B55" s="281" t="s">
        <v>23</v>
      </c>
      <c r="C55" s="281" t="s">
        <v>24</v>
      </c>
      <c r="D55" s="282" t="s">
        <v>72</v>
      </c>
      <c r="E55" s="282" t="s">
        <v>73</v>
      </c>
      <c r="F55" s="288" t="s">
        <v>62</v>
      </c>
      <c r="G55" s="280" t="s">
        <v>28</v>
      </c>
      <c r="H55" s="280" t="s">
        <v>42</v>
      </c>
      <c r="I55" s="280">
        <v>4</v>
      </c>
      <c r="J55" s="455">
        <v>19.95</v>
      </c>
      <c r="K55" s="280">
        <v>10</v>
      </c>
      <c r="L55" s="455">
        <v>199.5</v>
      </c>
      <c r="M55" s="455">
        <v>17.96</v>
      </c>
      <c r="N55" s="284">
        <v>0</v>
      </c>
      <c r="O55" s="285">
        <f t="shared" si="6"/>
        <v>217.46</v>
      </c>
      <c r="P55" s="297"/>
      <c r="Q55" s="297"/>
      <c r="R55" s="297"/>
      <c r="S55" s="297"/>
      <c r="T55" s="298"/>
      <c r="U55" s="288"/>
    </row>
    <row r="56" spans="1:21" ht="51">
      <c r="A56" s="280" t="s">
        <v>59</v>
      </c>
      <c r="B56" s="281" t="s">
        <v>23</v>
      </c>
      <c r="C56" s="281" t="s">
        <v>24</v>
      </c>
      <c r="D56" s="282" t="s">
        <v>74</v>
      </c>
      <c r="E56" s="282" t="s">
        <v>75</v>
      </c>
      <c r="F56" s="288" t="s">
        <v>62</v>
      </c>
      <c r="G56" s="280" t="s">
        <v>28</v>
      </c>
      <c r="H56" s="280" t="s">
        <v>33</v>
      </c>
      <c r="I56" s="280" t="s">
        <v>34</v>
      </c>
      <c r="J56" s="455">
        <v>64.95</v>
      </c>
      <c r="K56" s="280">
        <v>4</v>
      </c>
      <c r="L56" s="455">
        <v>259.8</v>
      </c>
      <c r="M56" s="455">
        <v>23.38</v>
      </c>
      <c r="N56" s="284">
        <v>0</v>
      </c>
      <c r="O56" s="285">
        <f t="shared" si="6"/>
        <v>283.18</v>
      </c>
      <c r="P56" s="297"/>
      <c r="Q56" s="297"/>
      <c r="R56" s="297"/>
      <c r="S56" s="297"/>
      <c r="T56" s="298"/>
      <c r="U56" s="288"/>
    </row>
    <row r="57" spans="1:21" ht="85">
      <c r="A57" s="280" t="s">
        <v>59</v>
      </c>
      <c r="B57" s="281" t="s">
        <v>23</v>
      </c>
      <c r="C57" s="281" t="s">
        <v>24</v>
      </c>
      <c r="D57" s="282" t="s">
        <v>76</v>
      </c>
      <c r="E57" s="282" t="s">
        <v>77</v>
      </c>
      <c r="F57" s="288" t="s">
        <v>62</v>
      </c>
      <c r="G57" s="280" t="s">
        <v>28</v>
      </c>
      <c r="H57" s="280" t="s">
        <v>33</v>
      </c>
      <c r="I57" s="280" t="s">
        <v>34</v>
      </c>
      <c r="J57" s="455">
        <v>269.60000000000002</v>
      </c>
      <c r="K57" s="280">
        <v>6</v>
      </c>
      <c r="L57" s="455">
        <v>1308</v>
      </c>
      <c r="M57" s="455">
        <v>117.72</v>
      </c>
      <c r="N57" s="284">
        <v>0</v>
      </c>
      <c r="O57" s="285">
        <f t="shared" si="6"/>
        <v>1425.72</v>
      </c>
      <c r="P57" s="297"/>
      <c r="Q57" s="297"/>
      <c r="R57" s="297"/>
      <c r="S57" s="297"/>
      <c r="T57" s="298"/>
      <c r="U57" s="288"/>
    </row>
    <row r="58" spans="1:21" ht="111" customHeight="1">
      <c r="A58" s="280" t="s">
        <v>59</v>
      </c>
      <c r="B58" s="281" t="s">
        <v>23</v>
      </c>
      <c r="C58" s="281" t="s">
        <v>24</v>
      </c>
      <c r="D58" s="282" t="s">
        <v>89</v>
      </c>
      <c r="E58" s="282" t="s">
        <v>90</v>
      </c>
      <c r="F58" s="288" t="s">
        <v>62</v>
      </c>
      <c r="G58" s="280" t="s">
        <v>28</v>
      </c>
      <c r="H58" s="280" t="s">
        <v>33</v>
      </c>
      <c r="I58" s="280">
        <v>3</v>
      </c>
      <c r="J58" s="455">
        <v>60</v>
      </c>
      <c r="K58" s="280">
        <v>31</v>
      </c>
      <c r="L58" s="455">
        <v>1860</v>
      </c>
      <c r="M58" s="284">
        <v>0</v>
      </c>
      <c r="N58" s="284">
        <v>0</v>
      </c>
      <c r="O58" s="285">
        <f t="shared" si="6"/>
        <v>1860</v>
      </c>
      <c r="P58" s="297"/>
      <c r="Q58" s="297"/>
      <c r="R58" s="297"/>
      <c r="S58" s="297"/>
      <c r="T58" s="287"/>
      <c r="U58" s="308"/>
    </row>
    <row r="59" spans="1:21" ht="128" customHeight="1">
      <c r="A59" s="280" t="s">
        <v>59</v>
      </c>
      <c r="B59" s="281" t="s">
        <v>23</v>
      </c>
      <c r="C59" s="281" t="s">
        <v>24</v>
      </c>
      <c r="D59" s="282" t="s">
        <v>109</v>
      </c>
      <c r="E59" s="282" t="s">
        <v>110</v>
      </c>
      <c r="F59" s="288" t="s">
        <v>62</v>
      </c>
      <c r="G59" s="280" t="s">
        <v>28</v>
      </c>
      <c r="H59" s="280" t="s">
        <v>33</v>
      </c>
      <c r="I59" s="280" t="s">
        <v>111</v>
      </c>
      <c r="J59" s="455">
        <v>2335.5</v>
      </c>
      <c r="K59" s="280">
        <v>1</v>
      </c>
      <c r="L59" s="455">
        <f t="shared" ref="L59:L67" si="7">SUM(J59)*K59</f>
        <v>2335.5</v>
      </c>
      <c r="M59" s="455">
        <f t="shared" ref="M59:M67" si="8">SUM(L59)*0.0925</f>
        <v>216.03375</v>
      </c>
      <c r="N59" s="284">
        <v>0</v>
      </c>
      <c r="O59" s="285">
        <f t="shared" si="6"/>
        <v>2551.5337500000001</v>
      </c>
      <c r="P59" s="297"/>
      <c r="Q59" s="297"/>
      <c r="R59" s="297"/>
      <c r="S59" s="297"/>
      <c r="T59" s="287"/>
      <c r="U59" s="308"/>
    </row>
    <row r="60" spans="1:21" ht="102">
      <c r="A60" s="280" t="s">
        <v>59</v>
      </c>
      <c r="B60" s="281" t="s">
        <v>23</v>
      </c>
      <c r="C60" s="281" t="s">
        <v>24</v>
      </c>
      <c r="D60" s="282" t="s">
        <v>112</v>
      </c>
      <c r="E60" s="282" t="s">
        <v>110</v>
      </c>
      <c r="F60" s="288" t="s">
        <v>62</v>
      </c>
      <c r="G60" s="280" t="s">
        <v>28</v>
      </c>
      <c r="H60" s="280" t="s">
        <v>33</v>
      </c>
      <c r="I60" s="280" t="s">
        <v>111</v>
      </c>
      <c r="J60" s="455">
        <v>1024.5</v>
      </c>
      <c r="K60" s="280">
        <v>1</v>
      </c>
      <c r="L60" s="455">
        <f t="shared" si="7"/>
        <v>1024.5</v>
      </c>
      <c r="M60" s="455">
        <f t="shared" si="8"/>
        <v>94.766249999999999</v>
      </c>
      <c r="N60" s="284">
        <v>0</v>
      </c>
      <c r="O60" s="285">
        <f t="shared" si="6"/>
        <v>1119.2662499999999</v>
      </c>
      <c r="P60" s="297"/>
      <c r="Q60" s="297"/>
      <c r="R60" s="297"/>
      <c r="S60" s="297"/>
      <c r="T60" s="287"/>
      <c r="U60" s="308"/>
    </row>
    <row r="61" spans="1:21" ht="102">
      <c r="A61" s="280" t="s">
        <v>59</v>
      </c>
      <c r="B61" s="281" t="s">
        <v>23</v>
      </c>
      <c r="C61" s="281" t="s">
        <v>24</v>
      </c>
      <c r="D61" s="282" t="s">
        <v>113</v>
      </c>
      <c r="E61" s="282" t="s">
        <v>110</v>
      </c>
      <c r="F61" s="288" t="s">
        <v>62</v>
      </c>
      <c r="G61" s="280" t="s">
        <v>28</v>
      </c>
      <c r="H61" s="280" t="s">
        <v>33</v>
      </c>
      <c r="I61" s="280" t="s">
        <v>111</v>
      </c>
      <c r="J61" s="455">
        <v>658.5</v>
      </c>
      <c r="K61" s="280">
        <v>1</v>
      </c>
      <c r="L61" s="455">
        <f t="shared" si="7"/>
        <v>658.5</v>
      </c>
      <c r="M61" s="455">
        <f t="shared" si="8"/>
        <v>60.911250000000003</v>
      </c>
      <c r="N61" s="284">
        <v>0</v>
      </c>
      <c r="O61" s="285">
        <f t="shared" si="6"/>
        <v>719.41125</v>
      </c>
      <c r="P61" s="297"/>
      <c r="Q61" s="297"/>
      <c r="R61" s="297"/>
      <c r="S61" s="297"/>
      <c r="T61" s="287"/>
      <c r="U61" s="308"/>
    </row>
    <row r="62" spans="1:21" ht="102">
      <c r="A62" s="280" t="s">
        <v>59</v>
      </c>
      <c r="B62" s="281" t="s">
        <v>23</v>
      </c>
      <c r="C62" s="281" t="s">
        <v>24</v>
      </c>
      <c r="D62" s="282" t="s">
        <v>114</v>
      </c>
      <c r="E62" s="282" t="s">
        <v>110</v>
      </c>
      <c r="F62" s="288" t="s">
        <v>62</v>
      </c>
      <c r="G62" s="280" t="s">
        <v>28</v>
      </c>
      <c r="H62" s="280" t="s">
        <v>33</v>
      </c>
      <c r="I62" s="280" t="s">
        <v>111</v>
      </c>
      <c r="J62" s="455">
        <v>484.82</v>
      </c>
      <c r="K62" s="280">
        <v>1</v>
      </c>
      <c r="L62" s="455">
        <f t="shared" si="7"/>
        <v>484.82</v>
      </c>
      <c r="M62" s="455">
        <f t="shared" si="8"/>
        <v>44.845849999999999</v>
      </c>
      <c r="N62" s="284">
        <v>0</v>
      </c>
      <c r="O62" s="285">
        <f t="shared" si="6"/>
        <v>529.66584999999998</v>
      </c>
      <c r="P62" s="297"/>
      <c r="Q62" s="297"/>
      <c r="R62" s="297"/>
      <c r="S62" s="297"/>
      <c r="T62" s="287"/>
      <c r="U62" s="308"/>
    </row>
    <row r="63" spans="1:21" ht="102">
      <c r="A63" s="280" t="s">
        <v>59</v>
      </c>
      <c r="B63" s="281" t="s">
        <v>23</v>
      </c>
      <c r="C63" s="281" t="s">
        <v>24</v>
      </c>
      <c r="D63" s="282" t="s">
        <v>115</v>
      </c>
      <c r="E63" s="282" t="s">
        <v>110</v>
      </c>
      <c r="F63" s="288" t="s">
        <v>62</v>
      </c>
      <c r="G63" s="280" t="s">
        <v>28</v>
      </c>
      <c r="H63" s="280" t="s">
        <v>33</v>
      </c>
      <c r="I63" s="280" t="s">
        <v>111</v>
      </c>
      <c r="J63" s="455">
        <v>745</v>
      </c>
      <c r="K63" s="280">
        <v>3</v>
      </c>
      <c r="L63" s="455">
        <f t="shared" si="7"/>
        <v>2235</v>
      </c>
      <c r="M63" s="455">
        <f t="shared" si="8"/>
        <v>206.73750000000001</v>
      </c>
      <c r="N63" s="284">
        <v>0</v>
      </c>
      <c r="O63" s="285">
        <f t="shared" si="6"/>
        <v>2441.7375000000002</v>
      </c>
      <c r="P63" s="297"/>
      <c r="Q63" s="297"/>
      <c r="R63" s="297"/>
      <c r="S63" s="297"/>
      <c r="T63" s="287"/>
      <c r="U63" s="308"/>
    </row>
    <row r="64" spans="1:21" ht="173" customHeight="1">
      <c r="A64" s="280" t="s">
        <v>59</v>
      </c>
      <c r="B64" s="281" t="s">
        <v>23</v>
      </c>
      <c r="C64" s="281" t="s">
        <v>24</v>
      </c>
      <c r="D64" s="282" t="s">
        <v>116</v>
      </c>
      <c r="E64" s="282" t="s">
        <v>110</v>
      </c>
      <c r="F64" s="288" t="s">
        <v>62</v>
      </c>
      <c r="G64" s="280" t="s">
        <v>28</v>
      </c>
      <c r="H64" s="280" t="s">
        <v>33</v>
      </c>
      <c r="I64" s="280" t="s">
        <v>111</v>
      </c>
      <c r="J64" s="455">
        <v>59</v>
      </c>
      <c r="K64" s="280">
        <v>3</v>
      </c>
      <c r="L64" s="455">
        <f t="shared" si="7"/>
        <v>177</v>
      </c>
      <c r="M64" s="455">
        <f t="shared" si="8"/>
        <v>16.372499999999999</v>
      </c>
      <c r="N64" s="284">
        <v>0</v>
      </c>
      <c r="O64" s="285">
        <f t="shared" si="6"/>
        <v>193.3725</v>
      </c>
      <c r="P64" s="297"/>
      <c r="Q64" s="297"/>
      <c r="R64" s="297"/>
      <c r="S64" s="297"/>
      <c r="T64" s="298"/>
      <c r="U64" s="308"/>
    </row>
    <row r="65" spans="1:21" ht="174" customHeight="1">
      <c r="A65" s="280" t="s">
        <v>59</v>
      </c>
      <c r="B65" s="281" t="s">
        <v>23</v>
      </c>
      <c r="C65" s="281" t="s">
        <v>24</v>
      </c>
      <c r="D65" s="282" t="s">
        <v>117</v>
      </c>
      <c r="E65" s="282" t="s">
        <v>110</v>
      </c>
      <c r="F65" s="288" t="s">
        <v>62</v>
      </c>
      <c r="G65" s="280" t="s">
        <v>28</v>
      </c>
      <c r="H65" s="280" t="s">
        <v>33</v>
      </c>
      <c r="I65" s="280" t="s">
        <v>111</v>
      </c>
      <c r="J65" s="455">
        <v>119</v>
      </c>
      <c r="K65" s="280">
        <v>3</v>
      </c>
      <c r="L65" s="455">
        <f t="shared" si="7"/>
        <v>357</v>
      </c>
      <c r="M65" s="455">
        <f t="shared" si="8"/>
        <v>33.022500000000001</v>
      </c>
      <c r="N65" s="284">
        <v>0</v>
      </c>
      <c r="O65" s="285">
        <f t="shared" si="6"/>
        <v>390.02249999999998</v>
      </c>
      <c r="P65" s="297"/>
      <c r="Q65" s="297"/>
      <c r="R65" s="297"/>
      <c r="S65" s="297"/>
      <c r="T65" s="298"/>
      <c r="U65" s="308"/>
    </row>
    <row r="66" spans="1:21" ht="88" customHeight="1">
      <c r="A66" s="280" t="s">
        <v>59</v>
      </c>
      <c r="B66" s="281" t="s">
        <v>23</v>
      </c>
      <c r="C66" s="281" t="s">
        <v>24</v>
      </c>
      <c r="D66" s="282" t="s">
        <v>118</v>
      </c>
      <c r="E66" s="282" t="s">
        <v>110</v>
      </c>
      <c r="F66" s="288" t="s">
        <v>62</v>
      </c>
      <c r="G66" s="280" t="s">
        <v>28</v>
      </c>
      <c r="H66" s="280" t="s">
        <v>33</v>
      </c>
      <c r="I66" s="280" t="s">
        <v>111</v>
      </c>
      <c r="J66" s="455">
        <v>129</v>
      </c>
      <c r="K66" s="280">
        <v>3</v>
      </c>
      <c r="L66" s="455">
        <f t="shared" si="7"/>
        <v>387</v>
      </c>
      <c r="M66" s="455">
        <f t="shared" si="8"/>
        <v>35.797499999999999</v>
      </c>
      <c r="N66" s="284">
        <v>0</v>
      </c>
      <c r="O66" s="285">
        <f t="shared" si="6"/>
        <v>422.79750000000001</v>
      </c>
      <c r="P66" s="297"/>
      <c r="Q66" s="297"/>
      <c r="R66" s="297"/>
      <c r="S66" s="297"/>
      <c r="T66" s="298"/>
      <c r="U66" s="288"/>
    </row>
    <row r="67" spans="1:21" ht="102">
      <c r="A67" s="280" t="s">
        <v>59</v>
      </c>
      <c r="B67" s="281" t="s">
        <v>23</v>
      </c>
      <c r="C67" s="281" t="s">
        <v>24</v>
      </c>
      <c r="D67" s="282" t="s">
        <v>119</v>
      </c>
      <c r="E67" s="282" t="s">
        <v>110</v>
      </c>
      <c r="F67" s="288" t="s">
        <v>62</v>
      </c>
      <c r="G67" s="280" t="s">
        <v>28</v>
      </c>
      <c r="H67" s="280" t="s">
        <v>33</v>
      </c>
      <c r="I67" s="280" t="s">
        <v>111</v>
      </c>
      <c r="J67" s="455">
        <v>349</v>
      </c>
      <c r="K67" s="280">
        <v>3</v>
      </c>
      <c r="L67" s="455">
        <f t="shared" si="7"/>
        <v>1047</v>
      </c>
      <c r="M67" s="455">
        <f t="shared" si="8"/>
        <v>96.847499999999997</v>
      </c>
      <c r="N67" s="284">
        <v>0</v>
      </c>
      <c r="O67" s="285">
        <f t="shared" ref="O67:O81" si="9">SUM(L67:N67)</f>
        <v>1143.8475000000001</v>
      </c>
      <c r="P67" s="297"/>
      <c r="Q67" s="297"/>
      <c r="R67" s="297"/>
      <c r="S67" s="297"/>
      <c r="T67" s="298"/>
      <c r="U67" s="308"/>
    </row>
    <row r="68" spans="1:21" ht="68">
      <c r="A68" s="280" t="s">
        <v>59</v>
      </c>
      <c r="B68" s="281" t="s">
        <v>23</v>
      </c>
      <c r="C68" s="281" t="s">
        <v>24</v>
      </c>
      <c r="D68" s="282" t="s">
        <v>120</v>
      </c>
      <c r="E68" s="282" t="s">
        <v>121</v>
      </c>
      <c r="F68" s="288" t="s">
        <v>62</v>
      </c>
      <c r="G68" s="280" t="s">
        <v>28</v>
      </c>
      <c r="H68" s="280" t="s">
        <v>42</v>
      </c>
      <c r="I68" s="280">
        <v>5</v>
      </c>
      <c r="J68" s="455">
        <v>500</v>
      </c>
      <c r="K68" s="280">
        <v>1</v>
      </c>
      <c r="L68" s="455">
        <v>500</v>
      </c>
      <c r="M68" s="455">
        <v>45</v>
      </c>
      <c r="N68" s="284">
        <v>0</v>
      </c>
      <c r="O68" s="285">
        <f t="shared" si="9"/>
        <v>545</v>
      </c>
      <c r="P68" s="297"/>
      <c r="Q68" s="297"/>
      <c r="R68" s="297"/>
      <c r="S68" s="297"/>
      <c r="T68" s="298"/>
      <c r="U68" s="308"/>
    </row>
    <row r="69" spans="1:21" ht="170">
      <c r="A69" s="280" t="s">
        <v>59</v>
      </c>
      <c r="B69" s="281" t="s">
        <v>23</v>
      </c>
      <c r="C69" s="281" t="s">
        <v>24</v>
      </c>
      <c r="D69" s="282" t="s">
        <v>136</v>
      </c>
      <c r="E69" s="282" t="s">
        <v>137</v>
      </c>
      <c r="F69" s="288" t="s">
        <v>62</v>
      </c>
      <c r="G69" s="280" t="s">
        <v>28</v>
      </c>
      <c r="H69" s="280" t="s">
        <v>33</v>
      </c>
      <c r="I69" s="280" t="s">
        <v>138</v>
      </c>
      <c r="J69" s="455">
        <v>3900</v>
      </c>
      <c r="K69" s="280">
        <v>1</v>
      </c>
      <c r="L69" s="455">
        <f>SUM(J69*K69)</f>
        <v>3900</v>
      </c>
      <c r="M69" s="455">
        <f>SUM(L69)*0.0925</f>
        <v>360.75</v>
      </c>
      <c r="N69" s="456">
        <v>376</v>
      </c>
      <c r="O69" s="285">
        <f t="shared" si="9"/>
        <v>4636.75</v>
      </c>
      <c r="P69" s="297"/>
      <c r="Q69" s="297"/>
      <c r="R69" s="297"/>
      <c r="S69" s="297"/>
      <c r="T69" s="298"/>
      <c r="U69" s="308"/>
    </row>
    <row r="70" spans="1:21" ht="51">
      <c r="A70" s="280" t="s">
        <v>59</v>
      </c>
      <c r="B70" s="281" t="s">
        <v>23</v>
      </c>
      <c r="C70" s="281" t="s">
        <v>24</v>
      </c>
      <c r="D70" s="282" t="s">
        <v>150</v>
      </c>
      <c r="E70" s="282" t="s">
        <v>151</v>
      </c>
      <c r="F70" s="288" t="s">
        <v>62</v>
      </c>
      <c r="G70" s="280" t="s">
        <v>28</v>
      </c>
      <c r="H70" s="280" t="s">
        <v>42</v>
      </c>
      <c r="I70" s="280">
        <v>7</v>
      </c>
      <c r="J70" s="455">
        <v>90</v>
      </c>
      <c r="K70" s="280">
        <v>1</v>
      </c>
      <c r="L70" s="455">
        <f t="shared" ref="L70:L77" si="10">J70*K70</f>
        <v>90</v>
      </c>
      <c r="M70" s="455">
        <f>L70*0.09</f>
        <v>8.1</v>
      </c>
      <c r="N70" s="456">
        <v>11</v>
      </c>
      <c r="O70" s="285">
        <f t="shared" si="9"/>
        <v>109.1</v>
      </c>
      <c r="P70" s="297"/>
      <c r="Q70" s="297"/>
      <c r="R70" s="297"/>
      <c r="S70" s="297"/>
      <c r="T70" s="298"/>
      <c r="U70" s="308"/>
    </row>
    <row r="71" spans="1:21" ht="68">
      <c r="A71" s="280" t="s">
        <v>59</v>
      </c>
      <c r="B71" s="281" t="s">
        <v>23</v>
      </c>
      <c r="C71" s="281" t="s">
        <v>24</v>
      </c>
      <c r="D71" s="282" t="s">
        <v>152</v>
      </c>
      <c r="E71" s="282" t="s">
        <v>153</v>
      </c>
      <c r="F71" s="288" t="s">
        <v>62</v>
      </c>
      <c r="G71" s="280" t="s">
        <v>28</v>
      </c>
      <c r="H71" s="280" t="s">
        <v>42</v>
      </c>
      <c r="I71" s="280">
        <v>7</v>
      </c>
      <c r="J71" s="455">
        <v>5320</v>
      </c>
      <c r="K71" s="280">
        <v>1</v>
      </c>
      <c r="L71" s="455">
        <f t="shared" si="10"/>
        <v>5320</v>
      </c>
      <c r="M71" s="455">
        <f>L71*0.09</f>
        <v>478.79999999999995</v>
      </c>
      <c r="N71" s="456">
        <v>20</v>
      </c>
      <c r="O71" s="285">
        <f t="shared" si="9"/>
        <v>5818.8</v>
      </c>
      <c r="P71" s="297"/>
      <c r="Q71" s="297"/>
      <c r="R71" s="297"/>
      <c r="S71" s="297"/>
      <c r="T71" s="298"/>
      <c r="U71" s="308"/>
    </row>
    <row r="72" spans="1:21" ht="51">
      <c r="A72" s="280" t="s">
        <v>59</v>
      </c>
      <c r="B72" s="281" t="s">
        <v>23</v>
      </c>
      <c r="C72" s="281" t="s">
        <v>24</v>
      </c>
      <c r="D72" s="282" t="s">
        <v>154</v>
      </c>
      <c r="E72" s="282" t="s">
        <v>155</v>
      </c>
      <c r="F72" s="288" t="s">
        <v>62</v>
      </c>
      <c r="G72" s="280" t="s">
        <v>28</v>
      </c>
      <c r="H72" s="280" t="s">
        <v>33</v>
      </c>
      <c r="I72" s="280">
        <v>8</v>
      </c>
      <c r="J72" s="455">
        <v>999</v>
      </c>
      <c r="K72" s="280">
        <v>1</v>
      </c>
      <c r="L72" s="455">
        <f t="shared" si="10"/>
        <v>999</v>
      </c>
      <c r="M72" s="455">
        <v>0</v>
      </c>
      <c r="N72" s="456">
        <v>0</v>
      </c>
      <c r="O72" s="285">
        <f t="shared" si="9"/>
        <v>999</v>
      </c>
      <c r="P72" s="297"/>
      <c r="Q72" s="297"/>
      <c r="R72" s="297"/>
      <c r="S72" s="297"/>
      <c r="T72" s="298"/>
      <c r="U72" s="308"/>
    </row>
    <row r="73" spans="1:21" ht="51">
      <c r="A73" s="280" t="s">
        <v>59</v>
      </c>
      <c r="B73" s="281" t="s">
        <v>23</v>
      </c>
      <c r="C73" s="281" t="s">
        <v>24</v>
      </c>
      <c r="D73" s="282" t="s">
        <v>156</v>
      </c>
      <c r="E73" s="282" t="s">
        <v>157</v>
      </c>
      <c r="F73" s="288" t="s">
        <v>62</v>
      </c>
      <c r="G73" s="280" t="s">
        <v>28</v>
      </c>
      <c r="H73" s="280" t="s">
        <v>33</v>
      </c>
      <c r="I73" s="280">
        <v>4</v>
      </c>
      <c r="J73" s="455">
        <v>700</v>
      </c>
      <c r="K73" s="280">
        <v>1</v>
      </c>
      <c r="L73" s="455">
        <f t="shared" si="10"/>
        <v>700</v>
      </c>
      <c r="M73" s="455">
        <v>0</v>
      </c>
      <c r="N73" s="456">
        <v>0</v>
      </c>
      <c r="O73" s="285">
        <f t="shared" si="9"/>
        <v>700</v>
      </c>
      <c r="P73" s="297"/>
      <c r="Q73" s="297"/>
      <c r="R73" s="297"/>
      <c r="S73" s="297"/>
      <c r="T73" s="298"/>
      <c r="U73" s="308"/>
    </row>
    <row r="74" spans="1:21" ht="51">
      <c r="A74" s="280" t="s">
        <v>59</v>
      </c>
      <c r="B74" s="281" t="s">
        <v>23</v>
      </c>
      <c r="C74" s="281" t="s">
        <v>24</v>
      </c>
      <c r="D74" s="282" t="s">
        <v>158</v>
      </c>
      <c r="E74" s="282" t="s">
        <v>159</v>
      </c>
      <c r="F74" s="288" t="s">
        <v>62</v>
      </c>
      <c r="G74" s="280" t="s">
        <v>28</v>
      </c>
      <c r="H74" s="280" t="s">
        <v>33</v>
      </c>
      <c r="I74" s="280">
        <v>4</v>
      </c>
      <c r="J74" s="455">
        <v>539</v>
      </c>
      <c r="K74" s="280">
        <v>1</v>
      </c>
      <c r="L74" s="455">
        <f t="shared" si="10"/>
        <v>539</v>
      </c>
      <c r="M74" s="455">
        <v>0</v>
      </c>
      <c r="N74" s="456">
        <v>0</v>
      </c>
      <c r="O74" s="285">
        <f t="shared" si="9"/>
        <v>539</v>
      </c>
      <c r="P74" s="297"/>
      <c r="Q74" s="297"/>
      <c r="R74" s="297"/>
      <c r="S74" s="297"/>
      <c r="T74" s="298"/>
      <c r="U74" s="308"/>
    </row>
    <row r="75" spans="1:21" ht="68">
      <c r="A75" s="280" t="s">
        <v>59</v>
      </c>
      <c r="B75" s="281" t="s">
        <v>23</v>
      </c>
      <c r="C75" s="281" t="s">
        <v>24</v>
      </c>
      <c r="D75" s="282" t="s">
        <v>160</v>
      </c>
      <c r="E75" s="282" t="s">
        <v>161</v>
      </c>
      <c r="F75" s="288" t="s">
        <v>62</v>
      </c>
      <c r="G75" s="280" t="s">
        <v>28</v>
      </c>
      <c r="H75" s="280" t="s">
        <v>162</v>
      </c>
      <c r="I75" s="280">
        <v>6</v>
      </c>
      <c r="J75" s="455">
        <v>1290</v>
      </c>
      <c r="K75" s="280">
        <v>1</v>
      </c>
      <c r="L75" s="455">
        <f t="shared" si="10"/>
        <v>1290</v>
      </c>
      <c r="M75" s="455">
        <f>L75*0.09</f>
        <v>116.1</v>
      </c>
      <c r="N75" s="456">
        <v>22</v>
      </c>
      <c r="O75" s="285">
        <f t="shared" si="9"/>
        <v>1428.1</v>
      </c>
      <c r="P75" s="297"/>
      <c r="Q75" s="297"/>
      <c r="R75" s="297"/>
      <c r="S75" s="297"/>
      <c r="T75" s="298"/>
      <c r="U75" s="308"/>
    </row>
    <row r="76" spans="1:21" ht="51">
      <c r="A76" s="280" t="s">
        <v>59</v>
      </c>
      <c r="B76" s="281" t="s">
        <v>23</v>
      </c>
      <c r="C76" s="281" t="s">
        <v>24</v>
      </c>
      <c r="D76" s="282" t="s">
        <v>163</v>
      </c>
      <c r="E76" s="282" t="s">
        <v>164</v>
      </c>
      <c r="F76" s="288" t="s">
        <v>62</v>
      </c>
      <c r="G76" s="280" t="s">
        <v>28</v>
      </c>
      <c r="H76" s="280" t="s">
        <v>33</v>
      </c>
      <c r="I76" s="280">
        <v>3</v>
      </c>
      <c r="J76" s="455">
        <v>550</v>
      </c>
      <c r="K76" s="280">
        <v>1</v>
      </c>
      <c r="L76" s="455">
        <f t="shared" si="10"/>
        <v>550</v>
      </c>
      <c r="M76" s="455">
        <v>0</v>
      </c>
      <c r="N76" s="456">
        <v>0</v>
      </c>
      <c r="O76" s="285">
        <f t="shared" si="9"/>
        <v>550</v>
      </c>
      <c r="P76" s="297"/>
      <c r="Q76" s="297"/>
      <c r="R76" s="297"/>
      <c r="S76" s="297"/>
      <c r="T76" s="298"/>
      <c r="U76" s="308"/>
    </row>
    <row r="77" spans="1:21" ht="85">
      <c r="A77" s="280" t="s">
        <v>195</v>
      </c>
      <c r="B77" s="281" t="s">
        <v>23</v>
      </c>
      <c r="C77" s="281" t="s">
        <v>24</v>
      </c>
      <c r="D77" s="282" t="s">
        <v>200</v>
      </c>
      <c r="E77" s="282" t="s">
        <v>201</v>
      </c>
      <c r="F77" s="288" t="s">
        <v>62</v>
      </c>
      <c r="G77" s="280" t="s">
        <v>28</v>
      </c>
      <c r="H77" s="280" t="s">
        <v>29</v>
      </c>
      <c r="I77" s="280" t="s">
        <v>198</v>
      </c>
      <c r="J77" s="455">
        <v>1989</v>
      </c>
      <c r="K77" s="280">
        <v>1</v>
      </c>
      <c r="L77" s="455">
        <f t="shared" si="10"/>
        <v>1989</v>
      </c>
      <c r="M77" s="455">
        <f>L77*0.09</f>
        <v>179.01</v>
      </c>
      <c r="N77" s="456"/>
      <c r="O77" s="285">
        <f t="shared" si="9"/>
        <v>2168.0100000000002</v>
      </c>
      <c r="P77" s="286"/>
      <c r="Q77" s="286"/>
      <c r="R77" s="286"/>
      <c r="S77" s="286"/>
      <c r="T77" s="287"/>
    </row>
    <row r="78" spans="1:21" ht="136">
      <c r="A78" s="280" t="s">
        <v>209</v>
      </c>
      <c r="B78" s="281" t="s">
        <v>23</v>
      </c>
      <c r="C78" s="281" t="s">
        <v>24</v>
      </c>
      <c r="D78" s="288" t="s">
        <v>215</v>
      </c>
      <c r="E78" s="282" t="s">
        <v>216</v>
      </c>
      <c r="F78" s="301"/>
      <c r="G78" s="283" t="s">
        <v>28</v>
      </c>
      <c r="H78" s="283" t="s">
        <v>42</v>
      </c>
      <c r="I78" s="280" t="s">
        <v>131</v>
      </c>
      <c r="J78" s="284">
        <v>1999</v>
      </c>
      <c r="K78" s="283">
        <v>24</v>
      </c>
      <c r="L78" s="284">
        <f>SUM(J78)*K78</f>
        <v>47976</v>
      </c>
      <c r="M78" s="284">
        <f>SUM(L78)*0.09</f>
        <v>4317.84</v>
      </c>
      <c r="N78" s="284"/>
      <c r="O78" s="285">
        <f t="shared" si="9"/>
        <v>52293.84</v>
      </c>
      <c r="P78" s="297"/>
      <c r="Q78" s="297"/>
      <c r="R78" s="297"/>
      <c r="S78" s="297"/>
      <c r="T78" s="298"/>
    </row>
    <row r="79" spans="1:21" ht="68">
      <c r="A79" s="280" t="s">
        <v>209</v>
      </c>
      <c r="B79" s="281" t="s">
        <v>23</v>
      </c>
      <c r="C79" s="281" t="s">
        <v>24</v>
      </c>
      <c r="D79" s="282" t="s">
        <v>217</v>
      </c>
      <c r="E79" s="282" t="s">
        <v>218</v>
      </c>
      <c r="F79" s="301"/>
      <c r="G79" s="283" t="s">
        <v>28</v>
      </c>
      <c r="H79" s="283" t="s">
        <v>33</v>
      </c>
      <c r="I79" s="283" t="s">
        <v>111</v>
      </c>
      <c r="J79" s="284">
        <v>3900.77</v>
      </c>
      <c r="K79" s="280">
        <v>1</v>
      </c>
      <c r="L79" s="284">
        <f>SUM(J79)*K79</f>
        <v>3900.77</v>
      </c>
      <c r="M79" s="284">
        <f>SUM(L79)*0.09</f>
        <v>351.0693</v>
      </c>
      <c r="N79" s="284">
        <v>0</v>
      </c>
      <c r="O79" s="285">
        <f t="shared" si="9"/>
        <v>4251.8392999999996</v>
      </c>
      <c r="P79" s="286"/>
      <c r="Q79" s="286"/>
      <c r="R79" s="286"/>
      <c r="S79" s="286"/>
      <c r="T79" s="287"/>
    </row>
    <row r="80" spans="1:21" ht="85">
      <c r="A80" s="280" t="s">
        <v>209</v>
      </c>
      <c r="B80" s="281" t="s">
        <v>23</v>
      </c>
      <c r="C80" s="281" t="s">
        <v>24</v>
      </c>
      <c r="D80" s="282" t="s">
        <v>219</v>
      </c>
      <c r="E80" s="282" t="s">
        <v>220</v>
      </c>
      <c r="F80" s="301"/>
      <c r="G80" s="283" t="s">
        <v>28</v>
      </c>
      <c r="H80" s="283" t="s">
        <v>33</v>
      </c>
      <c r="I80" s="283" t="s">
        <v>221</v>
      </c>
      <c r="J80" s="284">
        <v>14121.3</v>
      </c>
      <c r="K80" s="280">
        <v>1</v>
      </c>
      <c r="L80" s="284">
        <f>SUM(J80)*K80</f>
        <v>14121.3</v>
      </c>
      <c r="M80" s="284">
        <f>SUM(L80)*0.09</f>
        <v>1270.9169999999999</v>
      </c>
      <c r="N80" s="284">
        <v>0</v>
      </c>
      <c r="O80" s="285">
        <f t="shared" si="9"/>
        <v>15392.216999999999</v>
      </c>
      <c r="P80" s="286"/>
      <c r="Q80" s="286"/>
      <c r="R80" s="286"/>
      <c r="S80" s="286"/>
      <c r="T80" s="287"/>
    </row>
    <row r="81" spans="1:21" ht="136">
      <c r="A81" s="471" t="s">
        <v>209</v>
      </c>
      <c r="B81" s="472" t="s">
        <v>23</v>
      </c>
      <c r="C81" s="472" t="s">
        <v>24</v>
      </c>
      <c r="D81" s="473" t="s">
        <v>222</v>
      </c>
      <c r="E81" s="473" t="s">
        <v>223</v>
      </c>
      <c r="F81" s="474"/>
      <c r="G81" s="475" t="s">
        <v>28</v>
      </c>
      <c r="H81" s="475" t="s">
        <v>42</v>
      </c>
      <c r="I81" s="475" t="s">
        <v>221</v>
      </c>
      <c r="J81" s="359">
        <v>7500</v>
      </c>
      <c r="K81" s="471">
        <v>1</v>
      </c>
      <c r="L81" s="359">
        <f>SUM(J81)*K81</f>
        <v>7500</v>
      </c>
      <c r="M81" s="359">
        <f>SUM(L81)*0.09</f>
        <v>675</v>
      </c>
      <c r="N81" s="359">
        <v>600</v>
      </c>
      <c r="O81" s="469">
        <f t="shared" si="9"/>
        <v>8775</v>
      </c>
      <c r="P81" s="286"/>
      <c r="Q81" s="286"/>
      <c r="R81" s="286"/>
      <c r="S81" s="286"/>
      <c r="T81" s="287"/>
    </row>
    <row r="82" spans="1:21">
      <c r="A82" s="802" t="s">
        <v>398</v>
      </c>
      <c r="B82" s="802"/>
      <c r="C82" s="802"/>
      <c r="D82" s="802"/>
      <c r="E82" s="802"/>
      <c r="F82" s="802"/>
      <c r="G82" s="802"/>
      <c r="H82" s="802"/>
      <c r="I82" s="802"/>
      <c r="J82" s="802"/>
      <c r="K82" s="802"/>
      <c r="L82" s="802"/>
      <c r="M82" s="802"/>
      <c r="N82" s="802"/>
      <c r="O82" s="470">
        <f>SUM(O42:O81)</f>
        <v>237775.43089999995</v>
      </c>
    </row>
    <row r="83" spans="1:21">
      <c r="N83" s="273" t="s">
        <v>1264</v>
      </c>
      <c r="O83" s="476">
        <f>SUM(O41+O82)</f>
        <v>299923.46349999995</v>
      </c>
    </row>
    <row r="85" spans="1:21" ht="51">
      <c r="A85" s="280" t="s">
        <v>52</v>
      </c>
      <c r="B85" s="449" t="s">
        <v>39</v>
      </c>
      <c r="C85" s="281" t="s">
        <v>44</v>
      </c>
      <c r="D85" s="453" t="s">
        <v>53</v>
      </c>
      <c r="E85" s="282" t="s">
        <v>54</v>
      </c>
      <c r="F85" s="301" t="s">
        <v>47</v>
      </c>
      <c r="G85" s="283" t="s">
        <v>28</v>
      </c>
      <c r="H85" s="283" t="s">
        <v>42</v>
      </c>
      <c r="I85" s="283" t="s">
        <v>34</v>
      </c>
      <c r="J85" s="284">
        <v>0</v>
      </c>
      <c r="K85" s="280">
        <v>1</v>
      </c>
      <c r="L85" s="284">
        <f>SUM(J85)*K85</f>
        <v>0</v>
      </c>
      <c r="M85" s="284">
        <f>SUM(L85)*0.09</f>
        <v>0</v>
      </c>
      <c r="N85" s="284">
        <v>0</v>
      </c>
      <c r="O85" s="285">
        <f>SUM(L85:N85)</f>
        <v>0</v>
      </c>
      <c r="P85" s="286"/>
      <c r="Q85" s="286"/>
      <c r="R85" s="286"/>
      <c r="S85" s="286"/>
      <c r="T85" s="287"/>
      <c r="U85" s="454" t="s">
        <v>55</v>
      </c>
    </row>
    <row r="86" spans="1:21" ht="68">
      <c r="A86" s="280" t="s">
        <v>56</v>
      </c>
      <c r="B86" s="281" t="s">
        <v>23</v>
      </c>
      <c r="C86" s="281" t="s">
        <v>44</v>
      </c>
      <c r="D86" s="282" t="s">
        <v>57</v>
      </c>
      <c r="E86" s="282" t="s">
        <v>58</v>
      </c>
      <c r="F86" s="301" t="s">
        <v>47</v>
      </c>
      <c r="G86" s="283" t="s">
        <v>28</v>
      </c>
      <c r="H86" s="283" t="s">
        <v>42</v>
      </c>
      <c r="I86" s="283" t="s">
        <v>34</v>
      </c>
      <c r="J86" s="284">
        <v>500</v>
      </c>
      <c r="K86" s="280">
        <v>1</v>
      </c>
      <c r="L86" s="284">
        <f>SUM(J86)*K86</f>
        <v>500</v>
      </c>
      <c r="M86" s="284">
        <f>SUM(L86)*0.09</f>
        <v>45</v>
      </c>
      <c r="N86" s="284">
        <v>0</v>
      </c>
      <c r="O86" s="285">
        <f>SUM(L86:N86)</f>
        <v>545</v>
      </c>
      <c r="P86" s="286"/>
      <c r="Q86" s="286"/>
      <c r="R86" s="286"/>
      <c r="S86" s="286"/>
      <c r="T86" s="287"/>
      <c r="U86" s="288"/>
    </row>
    <row r="87" spans="1:21" ht="136">
      <c r="A87" s="280" t="s">
        <v>122</v>
      </c>
      <c r="B87" s="281" t="s">
        <v>23</v>
      </c>
      <c r="C87" s="281" t="s">
        <v>44</v>
      </c>
      <c r="D87" s="282" t="s">
        <v>126</v>
      </c>
      <c r="E87" s="282" t="s">
        <v>127</v>
      </c>
      <c r="F87" s="288" t="s">
        <v>47</v>
      </c>
      <c r="G87" s="280" t="s">
        <v>128</v>
      </c>
      <c r="H87" s="280" t="s">
        <v>33</v>
      </c>
      <c r="I87" s="280" t="s">
        <v>34</v>
      </c>
      <c r="J87" s="455"/>
      <c r="K87" s="280"/>
      <c r="L87" s="455"/>
      <c r="M87" s="455"/>
      <c r="N87" s="284">
        <v>0</v>
      </c>
      <c r="O87" s="285">
        <f>SUM(L87:N87)</f>
        <v>0</v>
      </c>
      <c r="P87" s="297"/>
      <c r="Q87" s="297"/>
      <c r="R87" s="297"/>
      <c r="S87" s="297"/>
      <c r="T87" s="298"/>
      <c r="U87" s="308"/>
    </row>
  </sheetData>
  <sortState ref="A4:U81">
    <sortCondition ref="B4:B81"/>
  </sortState>
  <mergeCells count="5">
    <mergeCell ref="A1:U1"/>
    <mergeCell ref="A2:O2"/>
    <mergeCell ref="P2:T2"/>
    <mergeCell ref="U2:U3"/>
    <mergeCell ref="A82:N82"/>
  </mergeCells>
  <dataValidations count="1">
    <dataValidation allowBlank="1" showInputMessage="1" showErrorMessage="1" promptTitle="Enter Justification" sqref="E8 E58 E75" xr:uid="{5E4702A3-52A1-E042-8343-D8F46A0B3466}"/>
  </dataValidation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6396D-5033-E94D-A0A4-77E82F7C8E9C}">
  <dimension ref="A1:U33"/>
  <sheetViews>
    <sheetView zoomScaleNormal="100" workbookViewId="0">
      <selection activeCell="E2" sqref="E2"/>
    </sheetView>
  </sheetViews>
  <sheetFormatPr baseColWidth="10" defaultColWidth="8.83203125" defaultRowHeight="16"/>
  <cols>
    <col min="1" max="3" width="8.83203125" style="1"/>
    <col min="4" max="4" width="29.1640625" style="1" customWidth="1"/>
    <col min="5" max="5" width="37.6640625" style="1" customWidth="1"/>
    <col min="6" max="6" width="8.83203125" style="1"/>
    <col min="7" max="8" width="8.83203125" style="9"/>
    <col min="9" max="9" width="9" style="9" bestFit="1" customWidth="1"/>
    <col min="10" max="10" width="10.1640625" style="1" customWidth="1"/>
    <col min="11" max="11" width="9" style="1" bestFit="1" customWidth="1"/>
    <col min="12" max="12" width="11.5" style="1" bestFit="1" customWidth="1"/>
    <col min="13" max="13" width="10.6640625" style="1" customWidth="1"/>
    <col min="14" max="14" width="9" style="1" bestFit="1" customWidth="1"/>
    <col min="15" max="15" width="14.6640625" style="1" customWidth="1"/>
    <col min="16" max="20" width="8.83203125" style="1"/>
    <col min="21" max="21" width="31.33203125" style="5" customWidth="1"/>
    <col min="22" max="259" width="8.83203125" style="1"/>
    <col min="260" max="261" width="29.1640625" style="1" customWidth="1"/>
    <col min="262" max="265" width="8.83203125" style="1"/>
    <col min="266" max="266" width="10.1640625" style="1" customWidth="1"/>
    <col min="267" max="267" width="8.83203125" style="1"/>
    <col min="268" max="268" width="9.5" style="1" bestFit="1" customWidth="1"/>
    <col min="269" max="269" width="10.6640625" style="1" customWidth="1"/>
    <col min="270" max="270" width="8.83203125" style="1"/>
    <col min="271" max="271" width="14.6640625" style="1" customWidth="1"/>
    <col min="272" max="276" width="8.83203125" style="1"/>
    <col min="277" max="277" width="31.33203125" style="1" customWidth="1"/>
    <col min="278" max="515" width="8.83203125" style="1"/>
    <col min="516" max="517" width="29.1640625" style="1" customWidth="1"/>
    <col min="518" max="521" width="8.83203125" style="1"/>
    <col min="522" max="522" width="10.1640625" style="1" customWidth="1"/>
    <col min="523" max="523" width="8.83203125" style="1"/>
    <col min="524" max="524" width="9.5" style="1" bestFit="1" customWidth="1"/>
    <col min="525" max="525" width="10.6640625" style="1" customWidth="1"/>
    <col min="526" max="526" width="8.83203125" style="1"/>
    <col min="527" max="527" width="14.6640625" style="1" customWidth="1"/>
    <col min="528" max="532" width="8.83203125" style="1"/>
    <col min="533" max="533" width="31.33203125" style="1" customWidth="1"/>
    <col min="534" max="771" width="8.83203125" style="1"/>
    <col min="772" max="773" width="29.1640625" style="1" customWidth="1"/>
    <col min="774" max="777" width="8.83203125" style="1"/>
    <col min="778" max="778" width="10.1640625" style="1" customWidth="1"/>
    <col min="779" max="779" width="8.83203125" style="1"/>
    <col min="780" max="780" width="9.5" style="1" bestFit="1" customWidth="1"/>
    <col min="781" max="781" width="10.6640625" style="1" customWidth="1"/>
    <col min="782" max="782" width="8.83203125" style="1"/>
    <col min="783" max="783" width="14.6640625" style="1" customWidth="1"/>
    <col min="784" max="788" width="8.83203125" style="1"/>
    <col min="789" max="789" width="31.33203125" style="1" customWidth="1"/>
    <col min="790" max="1027" width="8.83203125" style="1"/>
    <col min="1028" max="1029" width="29.1640625" style="1" customWidth="1"/>
    <col min="1030" max="1033" width="8.83203125" style="1"/>
    <col min="1034" max="1034" width="10.1640625" style="1" customWidth="1"/>
    <col min="1035" max="1035" width="8.83203125" style="1"/>
    <col min="1036" max="1036" width="9.5" style="1" bestFit="1" customWidth="1"/>
    <col min="1037" max="1037" width="10.6640625" style="1" customWidth="1"/>
    <col min="1038" max="1038" width="8.83203125" style="1"/>
    <col min="1039" max="1039" width="14.6640625" style="1" customWidth="1"/>
    <col min="1040" max="1044" width="8.83203125" style="1"/>
    <col min="1045" max="1045" width="31.33203125" style="1" customWidth="1"/>
    <col min="1046" max="1283" width="8.83203125" style="1"/>
    <col min="1284" max="1285" width="29.1640625" style="1" customWidth="1"/>
    <col min="1286" max="1289" width="8.83203125" style="1"/>
    <col min="1290" max="1290" width="10.1640625" style="1" customWidth="1"/>
    <col min="1291" max="1291" width="8.83203125" style="1"/>
    <col min="1292" max="1292" width="9.5" style="1" bestFit="1" customWidth="1"/>
    <col min="1293" max="1293" width="10.6640625" style="1" customWidth="1"/>
    <col min="1294" max="1294" width="8.83203125" style="1"/>
    <col min="1295" max="1295" width="14.6640625" style="1" customWidth="1"/>
    <col min="1296" max="1300" width="8.83203125" style="1"/>
    <col min="1301" max="1301" width="31.33203125" style="1" customWidth="1"/>
    <col min="1302" max="1539" width="8.83203125" style="1"/>
    <col min="1540" max="1541" width="29.1640625" style="1" customWidth="1"/>
    <col min="1542" max="1545" width="8.83203125" style="1"/>
    <col min="1546" max="1546" width="10.1640625" style="1" customWidth="1"/>
    <col min="1547" max="1547" width="8.83203125" style="1"/>
    <col min="1548" max="1548" width="9.5" style="1" bestFit="1" customWidth="1"/>
    <col min="1549" max="1549" width="10.6640625" style="1" customWidth="1"/>
    <col min="1550" max="1550" width="8.83203125" style="1"/>
    <col min="1551" max="1551" width="14.6640625" style="1" customWidth="1"/>
    <col min="1552" max="1556" width="8.83203125" style="1"/>
    <col min="1557" max="1557" width="31.33203125" style="1" customWidth="1"/>
    <col min="1558" max="1795" width="8.83203125" style="1"/>
    <col min="1796" max="1797" width="29.1640625" style="1" customWidth="1"/>
    <col min="1798" max="1801" width="8.83203125" style="1"/>
    <col min="1802" max="1802" width="10.1640625" style="1" customWidth="1"/>
    <col min="1803" max="1803" width="8.83203125" style="1"/>
    <col min="1804" max="1804" width="9.5" style="1" bestFit="1" customWidth="1"/>
    <col min="1805" max="1805" width="10.6640625" style="1" customWidth="1"/>
    <col min="1806" max="1806" width="8.83203125" style="1"/>
    <col min="1807" max="1807" width="14.6640625" style="1" customWidth="1"/>
    <col min="1808" max="1812" width="8.83203125" style="1"/>
    <col min="1813" max="1813" width="31.33203125" style="1" customWidth="1"/>
    <col min="1814" max="2051" width="8.83203125" style="1"/>
    <col min="2052" max="2053" width="29.1640625" style="1" customWidth="1"/>
    <col min="2054" max="2057" width="8.83203125" style="1"/>
    <col min="2058" max="2058" width="10.1640625" style="1" customWidth="1"/>
    <col min="2059" max="2059" width="8.83203125" style="1"/>
    <col min="2060" max="2060" width="9.5" style="1" bestFit="1" customWidth="1"/>
    <col min="2061" max="2061" width="10.6640625" style="1" customWidth="1"/>
    <col min="2062" max="2062" width="8.83203125" style="1"/>
    <col min="2063" max="2063" width="14.6640625" style="1" customWidth="1"/>
    <col min="2064" max="2068" width="8.83203125" style="1"/>
    <col min="2069" max="2069" width="31.33203125" style="1" customWidth="1"/>
    <col min="2070" max="2307" width="8.83203125" style="1"/>
    <col min="2308" max="2309" width="29.1640625" style="1" customWidth="1"/>
    <col min="2310" max="2313" width="8.83203125" style="1"/>
    <col min="2314" max="2314" width="10.1640625" style="1" customWidth="1"/>
    <col min="2315" max="2315" width="8.83203125" style="1"/>
    <col min="2316" max="2316" width="9.5" style="1" bestFit="1" customWidth="1"/>
    <col min="2317" max="2317" width="10.6640625" style="1" customWidth="1"/>
    <col min="2318" max="2318" width="8.83203125" style="1"/>
    <col min="2319" max="2319" width="14.6640625" style="1" customWidth="1"/>
    <col min="2320" max="2324" width="8.83203125" style="1"/>
    <col min="2325" max="2325" width="31.33203125" style="1" customWidth="1"/>
    <col min="2326" max="2563" width="8.83203125" style="1"/>
    <col min="2564" max="2565" width="29.1640625" style="1" customWidth="1"/>
    <col min="2566" max="2569" width="8.83203125" style="1"/>
    <col min="2570" max="2570" width="10.1640625" style="1" customWidth="1"/>
    <col min="2571" max="2571" width="8.83203125" style="1"/>
    <col min="2572" max="2572" width="9.5" style="1" bestFit="1" customWidth="1"/>
    <col min="2573" max="2573" width="10.6640625" style="1" customWidth="1"/>
    <col min="2574" max="2574" width="8.83203125" style="1"/>
    <col min="2575" max="2575" width="14.6640625" style="1" customWidth="1"/>
    <col min="2576" max="2580" width="8.83203125" style="1"/>
    <col min="2581" max="2581" width="31.33203125" style="1" customWidth="1"/>
    <col min="2582" max="2819" width="8.83203125" style="1"/>
    <col min="2820" max="2821" width="29.1640625" style="1" customWidth="1"/>
    <col min="2822" max="2825" width="8.83203125" style="1"/>
    <col min="2826" max="2826" width="10.1640625" style="1" customWidth="1"/>
    <col min="2827" max="2827" width="8.83203125" style="1"/>
    <col min="2828" max="2828" width="9.5" style="1" bestFit="1" customWidth="1"/>
    <col min="2829" max="2829" width="10.6640625" style="1" customWidth="1"/>
    <col min="2830" max="2830" width="8.83203125" style="1"/>
    <col min="2831" max="2831" width="14.6640625" style="1" customWidth="1"/>
    <col min="2832" max="2836" width="8.83203125" style="1"/>
    <col min="2837" max="2837" width="31.33203125" style="1" customWidth="1"/>
    <col min="2838" max="3075" width="8.83203125" style="1"/>
    <col min="3076" max="3077" width="29.1640625" style="1" customWidth="1"/>
    <col min="3078" max="3081" width="8.83203125" style="1"/>
    <col min="3082" max="3082" width="10.1640625" style="1" customWidth="1"/>
    <col min="3083" max="3083" width="8.83203125" style="1"/>
    <col min="3084" max="3084" width="9.5" style="1" bestFit="1" customWidth="1"/>
    <col min="3085" max="3085" width="10.6640625" style="1" customWidth="1"/>
    <col min="3086" max="3086" width="8.83203125" style="1"/>
    <col min="3087" max="3087" width="14.6640625" style="1" customWidth="1"/>
    <col min="3088" max="3092" width="8.83203125" style="1"/>
    <col min="3093" max="3093" width="31.33203125" style="1" customWidth="1"/>
    <col min="3094" max="3331" width="8.83203125" style="1"/>
    <col min="3332" max="3333" width="29.1640625" style="1" customWidth="1"/>
    <col min="3334" max="3337" width="8.83203125" style="1"/>
    <col min="3338" max="3338" width="10.1640625" style="1" customWidth="1"/>
    <col min="3339" max="3339" width="8.83203125" style="1"/>
    <col min="3340" max="3340" width="9.5" style="1" bestFit="1" customWidth="1"/>
    <col min="3341" max="3341" width="10.6640625" style="1" customWidth="1"/>
    <col min="3342" max="3342" width="8.83203125" style="1"/>
    <col min="3343" max="3343" width="14.6640625" style="1" customWidth="1"/>
    <col min="3344" max="3348" width="8.83203125" style="1"/>
    <col min="3349" max="3349" width="31.33203125" style="1" customWidth="1"/>
    <col min="3350" max="3587" width="8.83203125" style="1"/>
    <col min="3588" max="3589" width="29.1640625" style="1" customWidth="1"/>
    <col min="3590" max="3593" width="8.83203125" style="1"/>
    <col min="3594" max="3594" width="10.1640625" style="1" customWidth="1"/>
    <col min="3595" max="3595" width="8.83203125" style="1"/>
    <col min="3596" max="3596" width="9.5" style="1" bestFit="1" customWidth="1"/>
    <col min="3597" max="3597" width="10.6640625" style="1" customWidth="1"/>
    <col min="3598" max="3598" width="8.83203125" style="1"/>
    <col min="3599" max="3599" width="14.6640625" style="1" customWidth="1"/>
    <col min="3600" max="3604" width="8.83203125" style="1"/>
    <col min="3605" max="3605" width="31.33203125" style="1" customWidth="1"/>
    <col min="3606" max="3843" width="8.83203125" style="1"/>
    <col min="3844" max="3845" width="29.1640625" style="1" customWidth="1"/>
    <col min="3846" max="3849" width="8.83203125" style="1"/>
    <col min="3850" max="3850" width="10.1640625" style="1" customWidth="1"/>
    <col min="3851" max="3851" width="8.83203125" style="1"/>
    <col min="3852" max="3852" width="9.5" style="1" bestFit="1" customWidth="1"/>
    <col min="3853" max="3853" width="10.6640625" style="1" customWidth="1"/>
    <col min="3854" max="3854" width="8.83203125" style="1"/>
    <col min="3855" max="3855" width="14.6640625" style="1" customWidth="1"/>
    <col min="3856" max="3860" width="8.83203125" style="1"/>
    <col min="3861" max="3861" width="31.33203125" style="1" customWidth="1"/>
    <col min="3862" max="4099" width="8.83203125" style="1"/>
    <col min="4100" max="4101" width="29.1640625" style="1" customWidth="1"/>
    <col min="4102" max="4105" width="8.83203125" style="1"/>
    <col min="4106" max="4106" width="10.1640625" style="1" customWidth="1"/>
    <col min="4107" max="4107" width="8.83203125" style="1"/>
    <col min="4108" max="4108" width="9.5" style="1" bestFit="1" customWidth="1"/>
    <col min="4109" max="4109" width="10.6640625" style="1" customWidth="1"/>
    <col min="4110" max="4110" width="8.83203125" style="1"/>
    <col min="4111" max="4111" width="14.6640625" style="1" customWidth="1"/>
    <col min="4112" max="4116" width="8.83203125" style="1"/>
    <col min="4117" max="4117" width="31.33203125" style="1" customWidth="1"/>
    <col min="4118" max="4355" width="8.83203125" style="1"/>
    <col min="4356" max="4357" width="29.1640625" style="1" customWidth="1"/>
    <col min="4358" max="4361" width="8.83203125" style="1"/>
    <col min="4362" max="4362" width="10.1640625" style="1" customWidth="1"/>
    <col min="4363" max="4363" width="8.83203125" style="1"/>
    <col min="4364" max="4364" width="9.5" style="1" bestFit="1" customWidth="1"/>
    <col min="4365" max="4365" width="10.6640625" style="1" customWidth="1"/>
    <col min="4366" max="4366" width="8.83203125" style="1"/>
    <col min="4367" max="4367" width="14.6640625" style="1" customWidth="1"/>
    <col min="4368" max="4372" width="8.83203125" style="1"/>
    <col min="4373" max="4373" width="31.33203125" style="1" customWidth="1"/>
    <col min="4374" max="4611" width="8.83203125" style="1"/>
    <col min="4612" max="4613" width="29.1640625" style="1" customWidth="1"/>
    <col min="4614" max="4617" width="8.83203125" style="1"/>
    <col min="4618" max="4618" width="10.1640625" style="1" customWidth="1"/>
    <col min="4619" max="4619" width="8.83203125" style="1"/>
    <col min="4620" max="4620" width="9.5" style="1" bestFit="1" customWidth="1"/>
    <col min="4621" max="4621" width="10.6640625" style="1" customWidth="1"/>
    <col min="4622" max="4622" width="8.83203125" style="1"/>
    <col min="4623" max="4623" width="14.6640625" style="1" customWidth="1"/>
    <col min="4624" max="4628" width="8.83203125" style="1"/>
    <col min="4629" max="4629" width="31.33203125" style="1" customWidth="1"/>
    <col min="4630" max="4867" width="8.83203125" style="1"/>
    <col min="4868" max="4869" width="29.1640625" style="1" customWidth="1"/>
    <col min="4870" max="4873" width="8.83203125" style="1"/>
    <col min="4874" max="4874" width="10.1640625" style="1" customWidth="1"/>
    <col min="4875" max="4875" width="8.83203125" style="1"/>
    <col min="4876" max="4876" width="9.5" style="1" bestFit="1" customWidth="1"/>
    <col min="4877" max="4877" width="10.6640625" style="1" customWidth="1"/>
    <col min="4878" max="4878" width="8.83203125" style="1"/>
    <col min="4879" max="4879" width="14.6640625" style="1" customWidth="1"/>
    <col min="4880" max="4884" width="8.83203125" style="1"/>
    <col min="4885" max="4885" width="31.33203125" style="1" customWidth="1"/>
    <col min="4886" max="5123" width="8.83203125" style="1"/>
    <col min="5124" max="5125" width="29.1640625" style="1" customWidth="1"/>
    <col min="5126" max="5129" width="8.83203125" style="1"/>
    <col min="5130" max="5130" width="10.1640625" style="1" customWidth="1"/>
    <col min="5131" max="5131" width="8.83203125" style="1"/>
    <col min="5132" max="5132" width="9.5" style="1" bestFit="1" customWidth="1"/>
    <col min="5133" max="5133" width="10.6640625" style="1" customWidth="1"/>
    <col min="5134" max="5134" width="8.83203125" style="1"/>
    <col min="5135" max="5135" width="14.6640625" style="1" customWidth="1"/>
    <col min="5136" max="5140" width="8.83203125" style="1"/>
    <col min="5141" max="5141" width="31.33203125" style="1" customWidth="1"/>
    <col min="5142" max="5379" width="8.83203125" style="1"/>
    <col min="5380" max="5381" width="29.1640625" style="1" customWidth="1"/>
    <col min="5382" max="5385" width="8.83203125" style="1"/>
    <col min="5386" max="5386" width="10.1640625" style="1" customWidth="1"/>
    <col min="5387" max="5387" width="8.83203125" style="1"/>
    <col min="5388" max="5388" width="9.5" style="1" bestFit="1" customWidth="1"/>
    <col min="5389" max="5389" width="10.6640625" style="1" customWidth="1"/>
    <col min="5390" max="5390" width="8.83203125" style="1"/>
    <col min="5391" max="5391" width="14.6640625" style="1" customWidth="1"/>
    <col min="5392" max="5396" width="8.83203125" style="1"/>
    <col min="5397" max="5397" width="31.33203125" style="1" customWidth="1"/>
    <col min="5398" max="5635" width="8.83203125" style="1"/>
    <col min="5636" max="5637" width="29.1640625" style="1" customWidth="1"/>
    <col min="5638" max="5641" width="8.83203125" style="1"/>
    <col min="5642" max="5642" width="10.1640625" style="1" customWidth="1"/>
    <col min="5643" max="5643" width="8.83203125" style="1"/>
    <col min="5644" max="5644" width="9.5" style="1" bestFit="1" customWidth="1"/>
    <col min="5645" max="5645" width="10.6640625" style="1" customWidth="1"/>
    <col min="5646" max="5646" width="8.83203125" style="1"/>
    <col min="5647" max="5647" width="14.6640625" style="1" customWidth="1"/>
    <col min="5648" max="5652" width="8.83203125" style="1"/>
    <col min="5653" max="5653" width="31.33203125" style="1" customWidth="1"/>
    <col min="5654" max="5891" width="8.83203125" style="1"/>
    <col min="5892" max="5893" width="29.1640625" style="1" customWidth="1"/>
    <col min="5894" max="5897" width="8.83203125" style="1"/>
    <col min="5898" max="5898" width="10.1640625" style="1" customWidth="1"/>
    <col min="5899" max="5899" width="8.83203125" style="1"/>
    <col min="5900" max="5900" width="9.5" style="1" bestFit="1" customWidth="1"/>
    <col min="5901" max="5901" width="10.6640625" style="1" customWidth="1"/>
    <col min="5902" max="5902" width="8.83203125" style="1"/>
    <col min="5903" max="5903" width="14.6640625" style="1" customWidth="1"/>
    <col min="5904" max="5908" width="8.83203125" style="1"/>
    <col min="5909" max="5909" width="31.33203125" style="1" customWidth="1"/>
    <col min="5910" max="6147" width="8.83203125" style="1"/>
    <col min="6148" max="6149" width="29.1640625" style="1" customWidth="1"/>
    <col min="6150" max="6153" width="8.83203125" style="1"/>
    <col min="6154" max="6154" width="10.1640625" style="1" customWidth="1"/>
    <col min="6155" max="6155" width="8.83203125" style="1"/>
    <col min="6156" max="6156" width="9.5" style="1" bestFit="1" customWidth="1"/>
    <col min="6157" max="6157" width="10.6640625" style="1" customWidth="1"/>
    <col min="6158" max="6158" width="8.83203125" style="1"/>
    <col min="6159" max="6159" width="14.6640625" style="1" customWidth="1"/>
    <col min="6160" max="6164" width="8.83203125" style="1"/>
    <col min="6165" max="6165" width="31.33203125" style="1" customWidth="1"/>
    <col min="6166" max="6403" width="8.83203125" style="1"/>
    <col min="6404" max="6405" width="29.1640625" style="1" customWidth="1"/>
    <col min="6406" max="6409" width="8.83203125" style="1"/>
    <col min="6410" max="6410" width="10.1640625" style="1" customWidth="1"/>
    <col min="6411" max="6411" width="8.83203125" style="1"/>
    <col min="6412" max="6412" width="9.5" style="1" bestFit="1" customWidth="1"/>
    <col min="6413" max="6413" width="10.6640625" style="1" customWidth="1"/>
    <col min="6414" max="6414" width="8.83203125" style="1"/>
    <col min="6415" max="6415" width="14.6640625" style="1" customWidth="1"/>
    <col min="6416" max="6420" width="8.83203125" style="1"/>
    <col min="6421" max="6421" width="31.33203125" style="1" customWidth="1"/>
    <col min="6422" max="6659" width="8.83203125" style="1"/>
    <col min="6660" max="6661" width="29.1640625" style="1" customWidth="1"/>
    <col min="6662" max="6665" width="8.83203125" style="1"/>
    <col min="6666" max="6666" width="10.1640625" style="1" customWidth="1"/>
    <col min="6667" max="6667" width="8.83203125" style="1"/>
    <col min="6668" max="6668" width="9.5" style="1" bestFit="1" customWidth="1"/>
    <col min="6669" max="6669" width="10.6640625" style="1" customWidth="1"/>
    <col min="6670" max="6670" width="8.83203125" style="1"/>
    <col min="6671" max="6671" width="14.6640625" style="1" customWidth="1"/>
    <col min="6672" max="6676" width="8.83203125" style="1"/>
    <col min="6677" max="6677" width="31.33203125" style="1" customWidth="1"/>
    <col min="6678" max="6915" width="8.83203125" style="1"/>
    <col min="6916" max="6917" width="29.1640625" style="1" customWidth="1"/>
    <col min="6918" max="6921" width="8.83203125" style="1"/>
    <col min="6922" max="6922" width="10.1640625" style="1" customWidth="1"/>
    <col min="6923" max="6923" width="8.83203125" style="1"/>
    <col min="6924" max="6924" width="9.5" style="1" bestFit="1" customWidth="1"/>
    <col min="6925" max="6925" width="10.6640625" style="1" customWidth="1"/>
    <col min="6926" max="6926" width="8.83203125" style="1"/>
    <col min="6927" max="6927" width="14.6640625" style="1" customWidth="1"/>
    <col min="6928" max="6932" width="8.83203125" style="1"/>
    <col min="6933" max="6933" width="31.33203125" style="1" customWidth="1"/>
    <col min="6934" max="7171" width="8.83203125" style="1"/>
    <col min="7172" max="7173" width="29.1640625" style="1" customWidth="1"/>
    <col min="7174" max="7177" width="8.83203125" style="1"/>
    <col min="7178" max="7178" width="10.1640625" style="1" customWidth="1"/>
    <col min="7179" max="7179" width="8.83203125" style="1"/>
    <col min="7180" max="7180" width="9.5" style="1" bestFit="1" customWidth="1"/>
    <col min="7181" max="7181" width="10.6640625" style="1" customWidth="1"/>
    <col min="7182" max="7182" width="8.83203125" style="1"/>
    <col min="7183" max="7183" width="14.6640625" style="1" customWidth="1"/>
    <col min="7184" max="7188" width="8.83203125" style="1"/>
    <col min="7189" max="7189" width="31.33203125" style="1" customWidth="1"/>
    <col min="7190" max="7427" width="8.83203125" style="1"/>
    <col min="7428" max="7429" width="29.1640625" style="1" customWidth="1"/>
    <col min="7430" max="7433" width="8.83203125" style="1"/>
    <col min="7434" max="7434" width="10.1640625" style="1" customWidth="1"/>
    <col min="7435" max="7435" width="8.83203125" style="1"/>
    <col min="7436" max="7436" width="9.5" style="1" bestFit="1" customWidth="1"/>
    <col min="7437" max="7437" width="10.6640625" style="1" customWidth="1"/>
    <col min="7438" max="7438" width="8.83203125" style="1"/>
    <col min="7439" max="7439" width="14.6640625" style="1" customWidth="1"/>
    <col min="7440" max="7444" width="8.83203125" style="1"/>
    <col min="7445" max="7445" width="31.33203125" style="1" customWidth="1"/>
    <col min="7446" max="7683" width="8.83203125" style="1"/>
    <col min="7684" max="7685" width="29.1640625" style="1" customWidth="1"/>
    <col min="7686" max="7689" width="8.83203125" style="1"/>
    <col min="7690" max="7690" width="10.1640625" style="1" customWidth="1"/>
    <col min="7691" max="7691" width="8.83203125" style="1"/>
    <col min="7692" max="7692" width="9.5" style="1" bestFit="1" customWidth="1"/>
    <col min="7693" max="7693" width="10.6640625" style="1" customWidth="1"/>
    <col min="7694" max="7694" width="8.83203125" style="1"/>
    <col min="7695" max="7695" width="14.6640625" style="1" customWidth="1"/>
    <col min="7696" max="7700" width="8.83203125" style="1"/>
    <col min="7701" max="7701" width="31.33203125" style="1" customWidth="1"/>
    <col min="7702" max="7939" width="8.83203125" style="1"/>
    <col min="7940" max="7941" width="29.1640625" style="1" customWidth="1"/>
    <col min="7942" max="7945" width="8.83203125" style="1"/>
    <col min="7946" max="7946" width="10.1640625" style="1" customWidth="1"/>
    <col min="7947" max="7947" width="8.83203125" style="1"/>
    <col min="7948" max="7948" width="9.5" style="1" bestFit="1" customWidth="1"/>
    <col min="7949" max="7949" width="10.6640625" style="1" customWidth="1"/>
    <col min="7950" max="7950" width="8.83203125" style="1"/>
    <col min="7951" max="7951" width="14.6640625" style="1" customWidth="1"/>
    <col min="7952" max="7956" width="8.83203125" style="1"/>
    <col min="7957" max="7957" width="31.33203125" style="1" customWidth="1"/>
    <col min="7958" max="8195" width="8.83203125" style="1"/>
    <col min="8196" max="8197" width="29.1640625" style="1" customWidth="1"/>
    <col min="8198" max="8201" width="8.83203125" style="1"/>
    <col min="8202" max="8202" width="10.1640625" style="1" customWidth="1"/>
    <col min="8203" max="8203" width="8.83203125" style="1"/>
    <col min="8204" max="8204" width="9.5" style="1" bestFit="1" customWidth="1"/>
    <col min="8205" max="8205" width="10.6640625" style="1" customWidth="1"/>
    <col min="8206" max="8206" width="8.83203125" style="1"/>
    <col min="8207" max="8207" width="14.6640625" style="1" customWidth="1"/>
    <col min="8208" max="8212" width="8.83203125" style="1"/>
    <col min="8213" max="8213" width="31.33203125" style="1" customWidth="1"/>
    <col min="8214" max="8451" width="8.83203125" style="1"/>
    <col min="8452" max="8453" width="29.1640625" style="1" customWidth="1"/>
    <col min="8454" max="8457" width="8.83203125" style="1"/>
    <col min="8458" max="8458" width="10.1640625" style="1" customWidth="1"/>
    <col min="8459" max="8459" width="8.83203125" style="1"/>
    <col min="8460" max="8460" width="9.5" style="1" bestFit="1" customWidth="1"/>
    <col min="8461" max="8461" width="10.6640625" style="1" customWidth="1"/>
    <col min="8462" max="8462" width="8.83203125" style="1"/>
    <col min="8463" max="8463" width="14.6640625" style="1" customWidth="1"/>
    <col min="8464" max="8468" width="8.83203125" style="1"/>
    <col min="8469" max="8469" width="31.33203125" style="1" customWidth="1"/>
    <col min="8470" max="8707" width="8.83203125" style="1"/>
    <col min="8708" max="8709" width="29.1640625" style="1" customWidth="1"/>
    <col min="8710" max="8713" width="8.83203125" style="1"/>
    <col min="8714" max="8714" width="10.1640625" style="1" customWidth="1"/>
    <col min="8715" max="8715" width="8.83203125" style="1"/>
    <col min="8716" max="8716" width="9.5" style="1" bestFit="1" customWidth="1"/>
    <col min="8717" max="8717" width="10.6640625" style="1" customWidth="1"/>
    <col min="8718" max="8718" width="8.83203125" style="1"/>
    <col min="8719" max="8719" width="14.6640625" style="1" customWidth="1"/>
    <col min="8720" max="8724" width="8.83203125" style="1"/>
    <col min="8725" max="8725" width="31.33203125" style="1" customWidth="1"/>
    <col min="8726" max="8963" width="8.83203125" style="1"/>
    <col min="8964" max="8965" width="29.1640625" style="1" customWidth="1"/>
    <col min="8966" max="8969" width="8.83203125" style="1"/>
    <col min="8970" max="8970" width="10.1640625" style="1" customWidth="1"/>
    <col min="8971" max="8971" width="8.83203125" style="1"/>
    <col min="8972" max="8972" width="9.5" style="1" bestFit="1" customWidth="1"/>
    <col min="8973" max="8973" width="10.6640625" style="1" customWidth="1"/>
    <col min="8974" max="8974" width="8.83203125" style="1"/>
    <col min="8975" max="8975" width="14.6640625" style="1" customWidth="1"/>
    <col min="8976" max="8980" width="8.83203125" style="1"/>
    <col min="8981" max="8981" width="31.33203125" style="1" customWidth="1"/>
    <col min="8982" max="9219" width="8.83203125" style="1"/>
    <col min="9220" max="9221" width="29.1640625" style="1" customWidth="1"/>
    <col min="9222" max="9225" width="8.83203125" style="1"/>
    <col min="9226" max="9226" width="10.1640625" style="1" customWidth="1"/>
    <col min="9227" max="9227" width="8.83203125" style="1"/>
    <col min="9228" max="9228" width="9.5" style="1" bestFit="1" customWidth="1"/>
    <col min="9229" max="9229" width="10.6640625" style="1" customWidth="1"/>
    <col min="9230" max="9230" width="8.83203125" style="1"/>
    <col min="9231" max="9231" width="14.6640625" style="1" customWidth="1"/>
    <col min="9232" max="9236" width="8.83203125" style="1"/>
    <col min="9237" max="9237" width="31.33203125" style="1" customWidth="1"/>
    <col min="9238" max="9475" width="8.83203125" style="1"/>
    <col min="9476" max="9477" width="29.1640625" style="1" customWidth="1"/>
    <col min="9478" max="9481" width="8.83203125" style="1"/>
    <col min="9482" max="9482" width="10.1640625" style="1" customWidth="1"/>
    <col min="9483" max="9483" width="8.83203125" style="1"/>
    <col min="9484" max="9484" width="9.5" style="1" bestFit="1" customWidth="1"/>
    <col min="9485" max="9485" width="10.6640625" style="1" customWidth="1"/>
    <col min="9486" max="9486" width="8.83203125" style="1"/>
    <col min="9487" max="9487" width="14.6640625" style="1" customWidth="1"/>
    <col min="9488" max="9492" width="8.83203125" style="1"/>
    <col min="9493" max="9493" width="31.33203125" style="1" customWidth="1"/>
    <col min="9494" max="9731" width="8.83203125" style="1"/>
    <col min="9732" max="9733" width="29.1640625" style="1" customWidth="1"/>
    <col min="9734" max="9737" width="8.83203125" style="1"/>
    <col min="9738" max="9738" width="10.1640625" style="1" customWidth="1"/>
    <col min="9739" max="9739" width="8.83203125" style="1"/>
    <col min="9740" max="9740" width="9.5" style="1" bestFit="1" customWidth="1"/>
    <col min="9741" max="9741" width="10.6640625" style="1" customWidth="1"/>
    <col min="9742" max="9742" width="8.83203125" style="1"/>
    <col min="9743" max="9743" width="14.6640625" style="1" customWidth="1"/>
    <col min="9744" max="9748" width="8.83203125" style="1"/>
    <col min="9749" max="9749" width="31.33203125" style="1" customWidth="1"/>
    <col min="9750" max="9987" width="8.83203125" style="1"/>
    <col min="9988" max="9989" width="29.1640625" style="1" customWidth="1"/>
    <col min="9990" max="9993" width="8.83203125" style="1"/>
    <col min="9994" max="9994" width="10.1640625" style="1" customWidth="1"/>
    <col min="9995" max="9995" width="8.83203125" style="1"/>
    <col min="9996" max="9996" width="9.5" style="1" bestFit="1" customWidth="1"/>
    <col min="9997" max="9997" width="10.6640625" style="1" customWidth="1"/>
    <col min="9998" max="9998" width="8.83203125" style="1"/>
    <col min="9999" max="9999" width="14.6640625" style="1" customWidth="1"/>
    <col min="10000" max="10004" width="8.83203125" style="1"/>
    <col min="10005" max="10005" width="31.33203125" style="1" customWidth="1"/>
    <col min="10006" max="10243" width="8.83203125" style="1"/>
    <col min="10244" max="10245" width="29.1640625" style="1" customWidth="1"/>
    <col min="10246" max="10249" width="8.83203125" style="1"/>
    <col min="10250" max="10250" width="10.1640625" style="1" customWidth="1"/>
    <col min="10251" max="10251" width="8.83203125" style="1"/>
    <col min="10252" max="10252" width="9.5" style="1" bestFit="1" customWidth="1"/>
    <col min="10253" max="10253" width="10.6640625" style="1" customWidth="1"/>
    <col min="10254" max="10254" width="8.83203125" style="1"/>
    <col min="10255" max="10255" width="14.6640625" style="1" customWidth="1"/>
    <col min="10256" max="10260" width="8.83203125" style="1"/>
    <col min="10261" max="10261" width="31.33203125" style="1" customWidth="1"/>
    <col min="10262" max="10499" width="8.83203125" style="1"/>
    <col min="10500" max="10501" width="29.1640625" style="1" customWidth="1"/>
    <col min="10502" max="10505" width="8.83203125" style="1"/>
    <col min="10506" max="10506" width="10.1640625" style="1" customWidth="1"/>
    <col min="10507" max="10507" width="8.83203125" style="1"/>
    <col min="10508" max="10508" width="9.5" style="1" bestFit="1" customWidth="1"/>
    <col min="10509" max="10509" width="10.6640625" style="1" customWidth="1"/>
    <col min="10510" max="10510" width="8.83203125" style="1"/>
    <col min="10511" max="10511" width="14.6640625" style="1" customWidth="1"/>
    <col min="10512" max="10516" width="8.83203125" style="1"/>
    <col min="10517" max="10517" width="31.33203125" style="1" customWidth="1"/>
    <col min="10518" max="10755" width="8.83203125" style="1"/>
    <col min="10756" max="10757" width="29.1640625" style="1" customWidth="1"/>
    <col min="10758" max="10761" width="8.83203125" style="1"/>
    <col min="10762" max="10762" width="10.1640625" style="1" customWidth="1"/>
    <col min="10763" max="10763" width="8.83203125" style="1"/>
    <col min="10764" max="10764" width="9.5" style="1" bestFit="1" customWidth="1"/>
    <col min="10765" max="10765" width="10.6640625" style="1" customWidth="1"/>
    <col min="10766" max="10766" width="8.83203125" style="1"/>
    <col min="10767" max="10767" width="14.6640625" style="1" customWidth="1"/>
    <col min="10768" max="10772" width="8.83203125" style="1"/>
    <col min="10773" max="10773" width="31.33203125" style="1" customWidth="1"/>
    <col min="10774" max="11011" width="8.83203125" style="1"/>
    <col min="11012" max="11013" width="29.1640625" style="1" customWidth="1"/>
    <col min="11014" max="11017" width="8.83203125" style="1"/>
    <col min="11018" max="11018" width="10.1640625" style="1" customWidth="1"/>
    <col min="11019" max="11019" width="8.83203125" style="1"/>
    <col min="11020" max="11020" width="9.5" style="1" bestFit="1" customWidth="1"/>
    <col min="11021" max="11021" width="10.6640625" style="1" customWidth="1"/>
    <col min="11022" max="11022" width="8.83203125" style="1"/>
    <col min="11023" max="11023" width="14.6640625" style="1" customWidth="1"/>
    <col min="11024" max="11028" width="8.83203125" style="1"/>
    <col min="11029" max="11029" width="31.33203125" style="1" customWidth="1"/>
    <col min="11030" max="11267" width="8.83203125" style="1"/>
    <col min="11268" max="11269" width="29.1640625" style="1" customWidth="1"/>
    <col min="11270" max="11273" width="8.83203125" style="1"/>
    <col min="11274" max="11274" width="10.1640625" style="1" customWidth="1"/>
    <col min="11275" max="11275" width="8.83203125" style="1"/>
    <col min="11276" max="11276" width="9.5" style="1" bestFit="1" customWidth="1"/>
    <col min="11277" max="11277" width="10.6640625" style="1" customWidth="1"/>
    <col min="11278" max="11278" width="8.83203125" style="1"/>
    <col min="11279" max="11279" width="14.6640625" style="1" customWidth="1"/>
    <col min="11280" max="11284" width="8.83203125" style="1"/>
    <col min="11285" max="11285" width="31.33203125" style="1" customWidth="1"/>
    <col min="11286" max="11523" width="8.83203125" style="1"/>
    <col min="11524" max="11525" width="29.1640625" style="1" customWidth="1"/>
    <col min="11526" max="11529" width="8.83203125" style="1"/>
    <col min="11530" max="11530" width="10.1640625" style="1" customWidth="1"/>
    <col min="11531" max="11531" width="8.83203125" style="1"/>
    <col min="11532" max="11532" width="9.5" style="1" bestFit="1" customWidth="1"/>
    <col min="11533" max="11533" width="10.6640625" style="1" customWidth="1"/>
    <col min="11534" max="11534" width="8.83203125" style="1"/>
    <col min="11535" max="11535" width="14.6640625" style="1" customWidth="1"/>
    <col min="11536" max="11540" width="8.83203125" style="1"/>
    <col min="11541" max="11541" width="31.33203125" style="1" customWidth="1"/>
    <col min="11542" max="11779" width="8.83203125" style="1"/>
    <col min="11780" max="11781" width="29.1640625" style="1" customWidth="1"/>
    <col min="11782" max="11785" width="8.83203125" style="1"/>
    <col min="11786" max="11786" width="10.1640625" style="1" customWidth="1"/>
    <col min="11787" max="11787" width="8.83203125" style="1"/>
    <col min="11788" max="11788" width="9.5" style="1" bestFit="1" customWidth="1"/>
    <col min="11789" max="11789" width="10.6640625" style="1" customWidth="1"/>
    <col min="11790" max="11790" width="8.83203125" style="1"/>
    <col min="11791" max="11791" width="14.6640625" style="1" customWidth="1"/>
    <col min="11792" max="11796" width="8.83203125" style="1"/>
    <col min="11797" max="11797" width="31.33203125" style="1" customWidth="1"/>
    <col min="11798" max="12035" width="8.83203125" style="1"/>
    <col min="12036" max="12037" width="29.1640625" style="1" customWidth="1"/>
    <col min="12038" max="12041" width="8.83203125" style="1"/>
    <col min="12042" max="12042" width="10.1640625" style="1" customWidth="1"/>
    <col min="12043" max="12043" width="8.83203125" style="1"/>
    <col min="12044" max="12044" width="9.5" style="1" bestFit="1" customWidth="1"/>
    <col min="12045" max="12045" width="10.6640625" style="1" customWidth="1"/>
    <col min="12046" max="12046" width="8.83203125" style="1"/>
    <col min="12047" max="12047" width="14.6640625" style="1" customWidth="1"/>
    <col min="12048" max="12052" width="8.83203125" style="1"/>
    <col min="12053" max="12053" width="31.33203125" style="1" customWidth="1"/>
    <col min="12054" max="12291" width="8.83203125" style="1"/>
    <col min="12292" max="12293" width="29.1640625" style="1" customWidth="1"/>
    <col min="12294" max="12297" width="8.83203125" style="1"/>
    <col min="12298" max="12298" width="10.1640625" style="1" customWidth="1"/>
    <col min="12299" max="12299" width="8.83203125" style="1"/>
    <col min="12300" max="12300" width="9.5" style="1" bestFit="1" customWidth="1"/>
    <col min="12301" max="12301" width="10.6640625" style="1" customWidth="1"/>
    <col min="12302" max="12302" width="8.83203125" style="1"/>
    <col min="12303" max="12303" width="14.6640625" style="1" customWidth="1"/>
    <col min="12304" max="12308" width="8.83203125" style="1"/>
    <col min="12309" max="12309" width="31.33203125" style="1" customWidth="1"/>
    <col min="12310" max="12547" width="8.83203125" style="1"/>
    <col min="12548" max="12549" width="29.1640625" style="1" customWidth="1"/>
    <col min="12550" max="12553" width="8.83203125" style="1"/>
    <col min="12554" max="12554" width="10.1640625" style="1" customWidth="1"/>
    <col min="12555" max="12555" width="8.83203125" style="1"/>
    <col min="12556" max="12556" width="9.5" style="1" bestFit="1" customWidth="1"/>
    <col min="12557" max="12557" width="10.6640625" style="1" customWidth="1"/>
    <col min="12558" max="12558" width="8.83203125" style="1"/>
    <col min="12559" max="12559" width="14.6640625" style="1" customWidth="1"/>
    <col min="12560" max="12564" width="8.83203125" style="1"/>
    <col min="12565" max="12565" width="31.33203125" style="1" customWidth="1"/>
    <col min="12566" max="12803" width="8.83203125" style="1"/>
    <col min="12804" max="12805" width="29.1640625" style="1" customWidth="1"/>
    <col min="12806" max="12809" width="8.83203125" style="1"/>
    <col min="12810" max="12810" width="10.1640625" style="1" customWidth="1"/>
    <col min="12811" max="12811" width="8.83203125" style="1"/>
    <col min="12812" max="12812" width="9.5" style="1" bestFit="1" customWidth="1"/>
    <col min="12813" max="12813" width="10.6640625" style="1" customWidth="1"/>
    <col min="12814" max="12814" width="8.83203125" style="1"/>
    <col min="12815" max="12815" width="14.6640625" style="1" customWidth="1"/>
    <col min="12816" max="12820" width="8.83203125" style="1"/>
    <col min="12821" max="12821" width="31.33203125" style="1" customWidth="1"/>
    <col min="12822" max="13059" width="8.83203125" style="1"/>
    <col min="13060" max="13061" width="29.1640625" style="1" customWidth="1"/>
    <col min="13062" max="13065" width="8.83203125" style="1"/>
    <col min="13066" max="13066" width="10.1640625" style="1" customWidth="1"/>
    <col min="13067" max="13067" width="8.83203125" style="1"/>
    <col min="13068" max="13068" width="9.5" style="1" bestFit="1" customWidth="1"/>
    <col min="13069" max="13069" width="10.6640625" style="1" customWidth="1"/>
    <col min="13070" max="13070" width="8.83203125" style="1"/>
    <col min="13071" max="13071" width="14.6640625" style="1" customWidth="1"/>
    <col min="13072" max="13076" width="8.83203125" style="1"/>
    <col min="13077" max="13077" width="31.33203125" style="1" customWidth="1"/>
    <col min="13078" max="13315" width="8.83203125" style="1"/>
    <col min="13316" max="13317" width="29.1640625" style="1" customWidth="1"/>
    <col min="13318" max="13321" width="8.83203125" style="1"/>
    <col min="13322" max="13322" width="10.1640625" style="1" customWidth="1"/>
    <col min="13323" max="13323" width="8.83203125" style="1"/>
    <col min="13324" max="13324" width="9.5" style="1" bestFit="1" customWidth="1"/>
    <col min="13325" max="13325" width="10.6640625" style="1" customWidth="1"/>
    <col min="13326" max="13326" width="8.83203125" style="1"/>
    <col min="13327" max="13327" width="14.6640625" style="1" customWidth="1"/>
    <col min="13328" max="13332" width="8.83203125" style="1"/>
    <col min="13333" max="13333" width="31.33203125" style="1" customWidth="1"/>
    <col min="13334" max="13571" width="8.83203125" style="1"/>
    <col min="13572" max="13573" width="29.1640625" style="1" customWidth="1"/>
    <col min="13574" max="13577" width="8.83203125" style="1"/>
    <col min="13578" max="13578" width="10.1640625" style="1" customWidth="1"/>
    <col min="13579" max="13579" width="8.83203125" style="1"/>
    <col min="13580" max="13580" width="9.5" style="1" bestFit="1" customWidth="1"/>
    <col min="13581" max="13581" width="10.6640625" style="1" customWidth="1"/>
    <col min="13582" max="13582" width="8.83203125" style="1"/>
    <col min="13583" max="13583" width="14.6640625" style="1" customWidth="1"/>
    <col min="13584" max="13588" width="8.83203125" style="1"/>
    <col min="13589" max="13589" width="31.33203125" style="1" customWidth="1"/>
    <col min="13590" max="13827" width="8.83203125" style="1"/>
    <col min="13828" max="13829" width="29.1640625" style="1" customWidth="1"/>
    <col min="13830" max="13833" width="8.83203125" style="1"/>
    <col min="13834" max="13834" width="10.1640625" style="1" customWidth="1"/>
    <col min="13835" max="13835" width="8.83203125" style="1"/>
    <col min="13836" max="13836" width="9.5" style="1" bestFit="1" customWidth="1"/>
    <col min="13837" max="13837" width="10.6640625" style="1" customWidth="1"/>
    <col min="13838" max="13838" width="8.83203125" style="1"/>
    <col min="13839" max="13839" width="14.6640625" style="1" customWidth="1"/>
    <col min="13840" max="13844" width="8.83203125" style="1"/>
    <col min="13845" max="13845" width="31.33203125" style="1" customWidth="1"/>
    <col min="13846" max="14083" width="8.83203125" style="1"/>
    <col min="14084" max="14085" width="29.1640625" style="1" customWidth="1"/>
    <col min="14086" max="14089" width="8.83203125" style="1"/>
    <col min="14090" max="14090" width="10.1640625" style="1" customWidth="1"/>
    <col min="14091" max="14091" width="8.83203125" style="1"/>
    <col min="14092" max="14092" width="9.5" style="1" bestFit="1" customWidth="1"/>
    <col min="14093" max="14093" width="10.6640625" style="1" customWidth="1"/>
    <col min="14094" max="14094" width="8.83203125" style="1"/>
    <col min="14095" max="14095" width="14.6640625" style="1" customWidth="1"/>
    <col min="14096" max="14100" width="8.83203125" style="1"/>
    <col min="14101" max="14101" width="31.33203125" style="1" customWidth="1"/>
    <col min="14102" max="14339" width="8.83203125" style="1"/>
    <col min="14340" max="14341" width="29.1640625" style="1" customWidth="1"/>
    <col min="14342" max="14345" width="8.83203125" style="1"/>
    <col min="14346" max="14346" width="10.1640625" style="1" customWidth="1"/>
    <col min="14347" max="14347" width="8.83203125" style="1"/>
    <col min="14348" max="14348" width="9.5" style="1" bestFit="1" customWidth="1"/>
    <col min="14349" max="14349" width="10.6640625" style="1" customWidth="1"/>
    <col min="14350" max="14350" width="8.83203125" style="1"/>
    <col min="14351" max="14351" width="14.6640625" style="1" customWidth="1"/>
    <col min="14352" max="14356" width="8.83203125" style="1"/>
    <col min="14357" max="14357" width="31.33203125" style="1" customWidth="1"/>
    <col min="14358" max="14595" width="8.83203125" style="1"/>
    <col min="14596" max="14597" width="29.1640625" style="1" customWidth="1"/>
    <col min="14598" max="14601" width="8.83203125" style="1"/>
    <col min="14602" max="14602" width="10.1640625" style="1" customWidth="1"/>
    <col min="14603" max="14603" width="8.83203125" style="1"/>
    <col min="14604" max="14604" width="9.5" style="1" bestFit="1" customWidth="1"/>
    <col min="14605" max="14605" width="10.6640625" style="1" customWidth="1"/>
    <col min="14606" max="14606" width="8.83203125" style="1"/>
    <col min="14607" max="14607" width="14.6640625" style="1" customWidth="1"/>
    <col min="14608" max="14612" width="8.83203125" style="1"/>
    <col min="14613" max="14613" width="31.33203125" style="1" customWidth="1"/>
    <col min="14614" max="14851" width="8.83203125" style="1"/>
    <col min="14852" max="14853" width="29.1640625" style="1" customWidth="1"/>
    <col min="14854" max="14857" width="8.83203125" style="1"/>
    <col min="14858" max="14858" width="10.1640625" style="1" customWidth="1"/>
    <col min="14859" max="14859" width="8.83203125" style="1"/>
    <col min="14860" max="14860" width="9.5" style="1" bestFit="1" customWidth="1"/>
    <col min="14861" max="14861" width="10.6640625" style="1" customWidth="1"/>
    <col min="14862" max="14862" width="8.83203125" style="1"/>
    <col min="14863" max="14863" width="14.6640625" style="1" customWidth="1"/>
    <col min="14864" max="14868" width="8.83203125" style="1"/>
    <col min="14869" max="14869" width="31.33203125" style="1" customWidth="1"/>
    <col min="14870" max="15107" width="8.83203125" style="1"/>
    <col min="15108" max="15109" width="29.1640625" style="1" customWidth="1"/>
    <col min="15110" max="15113" width="8.83203125" style="1"/>
    <col min="15114" max="15114" width="10.1640625" style="1" customWidth="1"/>
    <col min="15115" max="15115" width="8.83203125" style="1"/>
    <col min="15116" max="15116" width="9.5" style="1" bestFit="1" customWidth="1"/>
    <col min="15117" max="15117" width="10.6640625" style="1" customWidth="1"/>
    <col min="15118" max="15118" width="8.83203125" style="1"/>
    <col min="15119" max="15119" width="14.6640625" style="1" customWidth="1"/>
    <col min="15120" max="15124" width="8.83203125" style="1"/>
    <col min="15125" max="15125" width="31.33203125" style="1" customWidth="1"/>
    <col min="15126" max="15363" width="8.83203125" style="1"/>
    <col min="15364" max="15365" width="29.1640625" style="1" customWidth="1"/>
    <col min="15366" max="15369" width="8.83203125" style="1"/>
    <col min="15370" max="15370" width="10.1640625" style="1" customWidth="1"/>
    <col min="15371" max="15371" width="8.83203125" style="1"/>
    <col min="15372" max="15372" width="9.5" style="1" bestFit="1" customWidth="1"/>
    <col min="15373" max="15373" width="10.6640625" style="1" customWidth="1"/>
    <col min="15374" max="15374" width="8.83203125" style="1"/>
    <col min="15375" max="15375" width="14.6640625" style="1" customWidth="1"/>
    <col min="15376" max="15380" width="8.83203125" style="1"/>
    <col min="15381" max="15381" width="31.33203125" style="1" customWidth="1"/>
    <col min="15382" max="15619" width="8.83203125" style="1"/>
    <col min="15620" max="15621" width="29.1640625" style="1" customWidth="1"/>
    <col min="15622" max="15625" width="8.83203125" style="1"/>
    <col min="15626" max="15626" width="10.1640625" style="1" customWidth="1"/>
    <col min="15627" max="15627" width="8.83203125" style="1"/>
    <col min="15628" max="15628" width="9.5" style="1" bestFit="1" customWidth="1"/>
    <col min="15629" max="15629" width="10.6640625" style="1" customWidth="1"/>
    <col min="15630" max="15630" width="8.83203125" style="1"/>
    <col min="15631" max="15631" width="14.6640625" style="1" customWidth="1"/>
    <col min="15632" max="15636" width="8.83203125" style="1"/>
    <col min="15637" max="15637" width="31.33203125" style="1" customWidth="1"/>
    <col min="15638" max="15875" width="8.83203125" style="1"/>
    <col min="15876" max="15877" width="29.1640625" style="1" customWidth="1"/>
    <col min="15878" max="15881" width="8.83203125" style="1"/>
    <col min="15882" max="15882" width="10.1640625" style="1" customWidth="1"/>
    <col min="15883" max="15883" width="8.83203125" style="1"/>
    <col min="15884" max="15884" width="9.5" style="1" bestFit="1" customWidth="1"/>
    <col min="15885" max="15885" width="10.6640625" style="1" customWidth="1"/>
    <col min="15886" max="15886" width="8.83203125" style="1"/>
    <col min="15887" max="15887" width="14.6640625" style="1" customWidth="1"/>
    <col min="15888" max="15892" width="8.83203125" style="1"/>
    <col min="15893" max="15893" width="31.33203125" style="1" customWidth="1"/>
    <col min="15894" max="16131" width="8.83203125" style="1"/>
    <col min="16132" max="16133" width="29.1640625" style="1" customWidth="1"/>
    <col min="16134" max="16137" width="8.83203125" style="1"/>
    <col min="16138" max="16138" width="10.1640625" style="1" customWidth="1"/>
    <col min="16139" max="16139" width="8.83203125" style="1"/>
    <col min="16140" max="16140" width="9.5" style="1" bestFit="1" customWidth="1"/>
    <col min="16141" max="16141" width="10.6640625" style="1" customWidth="1"/>
    <col min="16142" max="16142" width="8.83203125" style="1"/>
    <col min="16143" max="16143" width="14.6640625" style="1" customWidth="1"/>
    <col min="16144" max="16148" width="8.83203125" style="1"/>
    <col min="16149" max="16149" width="31.33203125" style="1" customWidth="1"/>
    <col min="16150" max="16384" width="8.83203125" style="1"/>
  </cols>
  <sheetData>
    <row r="1" spans="1:21" ht="54" customHeight="1">
      <c r="A1" s="803" t="s">
        <v>588</v>
      </c>
      <c r="B1" s="803"/>
      <c r="C1" s="803"/>
      <c r="D1" s="803"/>
      <c r="E1" s="803"/>
      <c r="F1" s="803"/>
      <c r="G1" s="803"/>
      <c r="H1" s="803"/>
      <c r="I1" s="803"/>
      <c r="J1" s="803"/>
      <c r="K1" s="803"/>
      <c r="L1" s="803"/>
      <c r="M1" s="803"/>
      <c r="N1" s="803"/>
      <c r="O1" s="803"/>
      <c r="P1" s="803"/>
      <c r="Q1" s="803"/>
      <c r="R1" s="803"/>
      <c r="S1" s="803"/>
      <c r="T1" s="803"/>
      <c r="U1" s="803"/>
    </row>
    <row r="2" spans="1:21" ht="119">
      <c r="A2" s="10" t="s">
        <v>4</v>
      </c>
      <c r="B2" s="11" t="s">
        <v>5</v>
      </c>
      <c r="C2" s="11" t="s">
        <v>228</v>
      </c>
      <c r="D2" s="12" t="s">
        <v>6</v>
      </c>
      <c r="E2" s="12" t="s">
        <v>7</v>
      </c>
      <c r="F2" s="10" t="s">
        <v>8</v>
      </c>
      <c r="G2" s="10" t="s">
        <v>9</v>
      </c>
      <c r="H2" s="10" t="s">
        <v>10</v>
      </c>
      <c r="I2" s="10" t="s">
        <v>11</v>
      </c>
      <c r="J2" s="10" t="s">
        <v>12</v>
      </c>
      <c r="K2" s="10" t="s">
        <v>13</v>
      </c>
      <c r="L2" s="13" t="s">
        <v>14</v>
      </c>
      <c r="M2" s="10" t="s">
        <v>15</v>
      </c>
      <c r="N2" s="10" t="s">
        <v>16</v>
      </c>
      <c r="O2" s="10" t="s">
        <v>17</v>
      </c>
      <c r="P2" s="14" t="s">
        <v>18</v>
      </c>
      <c r="Q2" s="14" t="s">
        <v>19</v>
      </c>
      <c r="R2" s="14" t="s">
        <v>20</v>
      </c>
      <c r="S2" s="14" t="s">
        <v>21</v>
      </c>
      <c r="T2" s="15" t="s">
        <v>22</v>
      </c>
      <c r="U2" s="272"/>
    </row>
    <row r="3" spans="1:21" ht="31.5" customHeight="1">
      <c r="A3" s="50" t="s">
        <v>589</v>
      </c>
      <c r="B3" s="51" t="s">
        <v>39</v>
      </c>
      <c r="C3" s="51" t="s">
        <v>590</v>
      </c>
      <c r="D3" s="6" t="s">
        <v>591</v>
      </c>
      <c r="E3" s="6" t="s">
        <v>592</v>
      </c>
      <c r="F3" s="52" t="s">
        <v>593</v>
      </c>
      <c r="G3" s="53" t="s">
        <v>28</v>
      </c>
      <c r="H3" s="53" t="s">
        <v>594</v>
      </c>
      <c r="I3" s="53" t="s">
        <v>595</v>
      </c>
      <c r="J3" s="54">
        <v>40</v>
      </c>
      <c r="K3" s="50">
        <v>60</v>
      </c>
      <c r="L3" s="54">
        <f t="shared" ref="L3:L8" si="0">J3*K3</f>
        <v>2400</v>
      </c>
      <c r="M3" s="54">
        <f>L3*0.09</f>
        <v>216</v>
      </c>
      <c r="N3" s="54" t="s">
        <v>596</v>
      </c>
      <c r="O3" s="55">
        <v>2616</v>
      </c>
      <c r="P3" s="50"/>
      <c r="Q3" s="50"/>
      <c r="R3" s="50"/>
      <c r="S3" s="50"/>
      <c r="T3" s="194"/>
      <c r="U3" s="7"/>
    </row>
    <row r="4" spans="1:21" s="448" customFormat="1" ht="31.5" customHeight="1">
      <c r="A4" s="94" t="s">
        <v>589</v>
      </c>
      <c r="B4" s="105" t="s">
        <v>39</v>
      </c>
      <c r="C4" s="105" t="s">
        <v>597</v>
      </c>
      <c r="D4" s="441" t="s">
        <v>598</v>
      </c>
      <c r="E4" s="442" t="s">
        <v>599</v>
      </c>
      <c r="F4" s="443" t="s">
        <v>600</v>
      </c>
      <c r="G4" s="104" t="s">
        <v>28</v>
      </c>
      <c r="H4" s="104" t="s">
        <v>601</v>
      </c>
      <c r="I4" s="104" t="s">
        <v>602</v>
      </c>
      <c r="J4" s="444" t="s">
        <v>603</v>
      </c>
      <c r="K4" s="94">
        <v>10</v>
      </c>
      <c r="L4" s="444" t="e">
        <f t="shared" si="0"/>
        <v>#VALUE!</v>
      </c>
      <c r="M4" s="444">
        <v>0</v>
      </c>
      <c r="N4" s="444">
        <v>0</v>
      </c>
      <c r="O4" s="445">
        <v>10000</v>
      </c>
      <c r="P4" s="94"/>
      <c r="Q4" s="94"/>
      <c r="R4" s="94"/>
      <c r="S4" s="94"/>
      <c r="T4" s="446"/>
      <c r="U4" s="447"/>
    </row>
    <row r="5" spans="1:21" ht="31.5" customHeight="1">
      <c r="A5" s="95" t="s">
        <v>654</v>
      </c>
      <c r="B5" s="423" t="s">
        <v>39</v>
      </c>
      <c r="C5" s="423" t="s">
        <v>24</v>
      </c>
      <c r="D5" s="4" t="s">
        <v>655</v>
      </c>
      <c r="E5" s="267" t="s">
        <v>656</v>
      </c>
      <c r="F5" s="118" t="s">
        <v>330</v>
      </c>
      <c r="G5" s="118" t="s">
        <v>33</v>
      </c>
      <c r="H5" s="118" t="s">
        <v>33</v>
      </c>
      <c r="I5" s="427">
        <v>10</v>
      </c>
      <c r="J5" s="429">
        <v>3987</v>
      </c>
      <c r="K5" s="95">
        <v>1</v>
      </c>
      <c r="L5" s="431">
        <f t="shared" si="0"/>
        <v>3987</v>
      </c>
      <c r="M5" s="22">
        <f>L5*0.09</f>
        <v>358.83</v>
      </c>
      <c r="N5" s="429">
        <v>83.47</v>
      </c>
      <c r="O5" s="432">
        <f>SUM(L5:N5)</f>
        <v>4429.3</v>
      </c>
      <c r="P5" s="434"/>
      <c r="Q5" s="434"/>
      <c r="R5" s="434"/>
      <c r="S5" s="434"/>
      <c r="T5" s="437"/>
      <c r="U5" s="8"/>
    </row>
    <row r="6" spans="1:21" ht="31.5" customHeight="1">
      <c r="A6" s="95" t="s">
        <v>657</v>
      </c>
      <c r="B6" s="423" t="s">
        <v>39</v>
      </c>
      <c r="C6" s="423" t="s">
        <v>24</v>
      </c>
      <c r="D6" s="4" t="s">
        <v>658</v>
      </c>
      <c r="E6" s="4" t="s">
        <v>659</v>
      </c>
      <c r="F6" s="118" t="s">
        <v>330</v>
      </c>
      <c r="G6" s="118" t="s">
        <v>33</v>
      </c>
      <c r="H6" s="118" t="s">
        <v>33</v>
      </c>
      <c r="I6" s="427">
        <v>3</v>
      </c>
      <c r="J6" s="429">
        <v>250</v>
      </c>
      <c r="K6" s="95">
        <v>15</v>
      </c>
      <c r="L6" s="431">
        <f t="shared" si="0"/>
        <v>3750</v>
      </c>
      <c r="M6" s="22">
        <f>L6*0.09</f>
        <v>337.5</v>
      </c>
      <c r="N6" s="429">
        <v>0</v>
      </c>
      <c r="O6" s="432">
        <f>SUM(L6:M6)</f>
        <v>4087.5</v>
      </c>
      <c r="P6" s="434"/>
      <c r="Q6" s="434"/>
      <c r="R6" s="434"/>
      <c r="S6" s="434"/>
      <c r="T6" s="437"/>
      <c r="U6" s="8"/>
    </row>
    <row r="7" spans="1:21" ht="31.5" customHeight="1">
      <c r="A7" s="95" t="s">
        <v>657</v>
      </c>
      <c r="B7" s="423" t="s">
        <v>39</v>
      </c>
      <c r="C7" s="423" t="s">
        <v>24</v>
      </c>
      <c r="D7" s="4" t="s">
        <v>660</v>
      </c>
      <c r="E7" s="416" t="s">
        <v>661</v>
      </c>
      <c r="F7" s="118" t="s">
        <v>330</v>
      </c>
      <c r="G7" s="118" t="s">
        <v>33</v>
      </c>
      <c r="H7" s="118" t="s">
        <v>33</v>
      </c>
      <c r="I7" s="427">
        <v>5</v>
      </c>
      <c r="J7" s="429">
        <v>400</v>
      </c>
      <c r="K7" s="95">
        <v>1</v>
      </c>
      <c r="L7" s="431">
        <f t="shared" si="0"/>
        <v>400</v>
      </c>
      <c r="M7" s="22">
        <f>L7*0.09</f>
        <v>36</v>
      </c>
      <c r="N7" s="429">
        <v>0</v>
      </c>
      <c r="O7" s="432">
        <f>SUM(L7:N7)</f>
        <v>436</v>
      </c>
      <c r="P7" s="434"/>
      <c r="Q7" s="434"/>
      <c r="R7" s="434"/>
      <c r="S7" s="434"/>
      <c r="T7" s="437"/>
      <c r="U7" s="8"/>
    </row>
    <row r="8" spans="1:21" ht="31.5" customHeight="1">
      <c r="A8" s="2" t="s">
        <v>644</v>
      </c>
      <c r="B8" s="3" t="s">
        <v>645</v>
      </c>
      <c r="C8" s="3" t="s">
        <v>646</v>
      </c>
      <c r="D8" s="4" t="s">
        <v>647</v>
      </c>
      <c r="E8" s="4" t="s">
        <v>648</v>
      </c>
      <c r="F8" s="19" t="s">
        <v>642</v>
      </c>
      <c r="G8" s="20" t="s">
        <v>28</v>
      </c>
      <c r="H8" s="20" t="s">
        <v>637</v>
      </c>
      <c r="I8" s="20" t="s">
        <v>649</v>
      </c>
      <c r="J8" s="22">
        <v>2495</v>
      </c>
      <c r="K8" s="2">
        <v>1</v>
      </c>
      <c r="L8" s="22">
        <f t="shared" si="0"/>
        <v>2495</v>
      </c>
      <c r="M8" s="22">
        <f>L8*0.09</f>
        <v>224.54999999999998</v>
      </c>
      <c r="N8" s="22">
        <v>0</v>
      </c>
      <c r="O8" s="23">
        <f>L8+M8+N8</f>
        <v>2719.55</v>
      </c>
      <c r="P8" s="24"/>
      <c r="Q8" s="24"/>
      <c r="R8" s="24"/>
      <c r="S8" s="24"/>
      <c r="T8" s="25"/>
      <c r="U8" s="8"/>
    </row>
    <row r="9" spans="1:21" ht="21" customHeight="1">
      <c r="A9" s="2"/>
      <c r="B9" s="3"/>
      <c r="C9" s="3"/>
      <c r="D9" s="4"/>
      <c r="E9" s="267"/>
      <c r="F9" s="19"/>
      <c r="G9" s="20"/>
      <c r="H9" s="20"/>
      <c r="I9" s="20"/>
      <c r="J9" s="22"/>
      <c r="K9" s="2"/>
      <c r="L9" s="22"/>
      <c r="M9" s="22"/>
      <c r="N9" s="22"/>
      <c r="O9" s="23">
        <f>SUM(O4:O8)</f>
        <v>21672.35</v>
      </c>
      <c r="P9" s="24"/>
      <c r="Q9" s="24"/>
      <c r="R9" s="24"/>
      <c r="S9" s="24"/>
      <c r="T9" s="25"/>
      <c r="U9" s="8"/>
    </row>
    <row r="10" spans="1:21" ht="31.5" customHeight="1">
      <c r="A10" s="2" t="s">
        <v>644</v>
      </c>
      <c r="B10" s="3" t="s">
        <v>650</v>
      </c>
      <c r="C10" s="3" t="s">
        <v>639</v>
      </c>
      <c r="D10" s="4" t="s">
        <v>651</v>
      </c>
      <c r="E10" s="267" t="s">
        <v>652</v>
      </c>
      <c r="F10" s="19" t="s">
        <v>653</v>
      </c>
      <c r="G10" s="20" t="s">
        <v>28</v>
      </c>
      <c r="H10" s="20" t="s">
        <v>606</v>
      </c>
      <c r="I10" s="20" t="s">
        <v>649</v>
      </c>
      <c r="J10" s="22">
        <v>5000</v>
      </c>
      <c r="K10" s="2">
        <v>1</v>
      </c>
      <c r="L10" s="22">
        <f t="shared" ref="L10:L19" si="1">J10*K10</f>
        <v>5000</v>
      </c>
      <c r="M10" s="22">
        <v>0</v>
      </c>
      <c r="N10" s="22">
        <v>0</v>
      </c>
      <c r="O10" s="23">
        <f>L10+M10+N10</f>
        <v>5000</v>
      </c>
      <c r="P10" s="24"/>
      <c r="Q10" s="24"/>
      <c r="R10" s="24"/>
      <c r="S10" s="24"/>
      <c r="T10" s="25"/>
      <c r="U10" s="8"/>
    </row>
    <row r="11" spans="1:21" ht="31.5" customHeight="1">
      <c r="A11" s="2" t="s">
        <v>608</v>
      </c>
      <c r="B11" s="3" t="s">
        <v>245</v>
      </c>
      <c r="C11" s="3" t="s">
        <v>24</v>
      </c>
      <c r="D11" s="4" t="s">
        <v>625</v>
      </c>
      <c r="E11" s="63" t="s">
        <v>626</v>
      </c>
      <c r="F11" s="19" t="s">
        <v>593</v>
      </c>
      <c r="G11" s="20" t="s">
        <v>620</v>
      </c>
      <c r="H11" s="20" t="s">
        <v>471</v>
      </c>
      <c r="I11" s="2" t="s">
        <v>627</v>
      </c>
      <c r="J11" s="22">
        <v>1000</v>
      </c>
      <c r="K11" s="2">
        <v>1</v>
      </c>
      <c r="L11" s="22">
        <f t="shared" si="1"/>
        <v>1000</v>
      </c>
      <c r="M11" s="22">
        <f>L11*0.09</f>
        <v>90</v>
      </c>
      <c r="N11" s="22" t="s">
        <v>596</v>
      </c>
      <c r="O11" s="23">
        <v>1090</v>
      </c>
      <c r="P11" s="27"/>
      <c r="Q11" s="27"/>
      <c r="R11" s="27"/>
      <c r="S11" s="27"/>
      <c r="T11" s="28"/>
      <c r="U11" s="8"/>
    </row>
    <row r="12" spans="1:21" ht="31.5" customHeight="1">
      <c r="A12" s="2" t="s">
        <v>589</v>
      </c>
      <c r="B12" s="3" t="s">
        <v>245</v>
      </c>
      <c r="C12" s="3" t="s">
        <v>24</v>
      </c>
      <c r="D12" s="8" t="s">
        <v>628</v>
      </c>
      <c r="E12" s="63" t="s">
        <v>629</v>
      </c>
      <c r="F12" s="19" t="s">
        <v>593</v>
      </c>
      <c r="G12" s="20" t="s">
        <v>28</v>
      </c>
      <c r="H12" s="20" t="s">
        <v>29</v>
      </c>
      <c r="I12" s="2" t="s">
        <v>627</v>
      </c>
      <c r="J12" s="22">
        <v>3000</v>
      </c>
      <c r="K12" s="20">
        <v>1</v>
      </c>
      <c r="L12" s="22">
        <f t="shared" si="1"/>
        <v>3000</v>
      </c>
      <c r="M12" s="22">
        <f>L12*0.09</f>
        <v>270</v>
      </c>
      <c r="N12" s="22" t="s">
        <v>596</v>
      </c>
      <c r="O12" s="23">
        <v>3270</v>
      </c>
      <c r="P12" s="27"/>
      <c r="Q12" s="27"/>
      <c r="R12" s="27"/>
      <c r="S12" s="27"/>
      <c r="T12" s="25"/>
      <c r="U12" s="8"/>
    </row>
    <row r="13" spans="1:21" ht="31.5" customHeight="1">
      <c r="A13" s="2" t="s">
        <v>589</v>
      </c>
      <c r="B13" s="3" t="s">
        <v>23</v>
      </c>
      <c r="C13" s="3" t="s">
        <v>24</v>
      </c>
      <c r="D13" s="4" t="s">
        <v>604</v>
      </c>
      <c r="E13" s="26" t="s">
        <v>605</v>
      </c>
      <c r="F13" s="19" t="s">
        <v>593</v>
      </c>
      <c r="G13" s="20" t="s">
        <v>28</v>
      </c>
      <c r="H13" s="20" t="s">
        <v>606</v>
      </c>
      <c r="I13" s="20" t="s">
        <v>607</v>
      </c>
      <c r="J13" s="22">
        <v>500</v>
      </c>
      <c r="K13" s="2">
        <v>20</v>
      </c>
      <c r="L13" s="22">
        <f t="shared" si="1"/>
        <v>10000</v>
      </c>
      <c r="M13" s="22">
        <f>L13*0.09</f>
        <v>900</v>
      </c>
      <c r="N13" s="22" t="s">
        <v>596</v>
      </c>
      <c r="O13" s="23">
        <v>10900</v>
      </c>
      <c r="P13" s="24"/>
      <c r="Q13" s="24"/>
      <c r="R13" s="24"/>
      <c r="S13" s="24"/>
      <c r="T13" s="25"/>
      <c r="U13" s="8"/>
    </row>
    <row r="14" spans="1:21" ht="31.5" customHeight="1">
      <c r="A14" s="2" t="s">
        <v>608</v>
      </c>
      <c r="B14" s="3" t="s">
        <v>23</v>
      </c>
      <c r="C14" s="3" t="s">
        <v>609</v>
      </c>
      <c r="D14" s="4" t="s">
        <v>610</v>
      </c>
      <c r="E14" s="4" t="s">
        <v>611</v>
      </c>
      <c r="F14" s="19" t="s">
        <v>593</v>
      </c>
      <c r="G14" s="20" t="s">
        <v>28</v>
      </c>
      <c r="H14" s="20" t="s">
        <v>606</v>
      </c>
      <c r="I14" s="20" t="s">
        <v>602</v>
      </c>
      <c r="J14" s="22">
        <v>5000</v>
      </c>
      <c r="K14" s="2">
        <v>1</v>
      </c>
      <c r="L14" s="22">
        <f t="shared" si="1"/>
        <v>5000</v>
      </c>
      <c r="M14" s="22">
        <v>0</v>
      </c>
      <c r="N14" s="22">
        <v>0</v>
      </c>
      <c r="O14" s="23">
        <v>5000</v>
      </c>
      <c r="P14" s="24"/>
      <c r="Q14" s="24"/>
      <c r="R14" s="24"/>
      <c r="S14" s="24"/>
      <c r="T14" s="25"/>
      <c r="U14" s="8"/>
    </row>
    <row r="15" spans="1:21" ht="31.5" customHeight="1">
      <c r="A15" s="2" t="s">
        <v>589</v>
      </c>
      <c r="B15" s="3" t="s">
        <v>23</v>
      </c>
      <c r="C15" s="3" t="s">
        <v>612</v>
      </c>
      <c r="D15" s="4" t="s">
        <v>613</v>
      </c>
      <c r="E15" s="62" t="s">
        <v>614</v>
      </c>
      <c r="F15" s="19" t="s">
        <v>593</v>
      </c>
      <c r="G15" s="20" t="s">
        <v>28</v>
      </c>
      <c r="H15" s="20" t="s">
        <v>29</v>
      </c>
      <c r="I15" s="20" t="s">
        <v>615</v>
      </c>
      <c r="J15" s="22">
        <v>500</v>
      </c>
      <c r="K15" s="2">
        <v>1</v>
      </c>
      <c r="L15" s="22">
        <f t="shared" si="1"/>
        <v>500</v>
      </c>
      <c r="M15" s="22">
        <v>0</v>
      </c>
      <c r="N15" s="22" t="s">
        <v>596</v>
      </c>
      <c r="O15" s="23">
        <v>500</v>
      </c>
      <c r="P15" s="24"/>
      <c r="Q15" s="24"/>
      <c r="R15" s="24"/>
      <c r="S15" s="24"/>
      <c r="T15" s="25"/>
      <c r="U15" s="8"/>
    </row>
    <row r="16" spans="1:21" ht="31.5" customHeight="1">
      <c r="A16" s="2" t="s">
        <v>589</v>
      </c>
      <c r="B16" s="3" t="s">
        <v>23</v>
      </c>
      <c r="C16" s="3" t="s">
        <v>24</v>
      </c>
      <c r="D16" s="4" t="s">
        <v>623</v>
      </c>
      <c r="E16" s="62" t="s">
        <v>624</v>
      </c>
      <c r="F16" s="19" t="s">
        <v>593</v>
      </c>
      <c r="G16" s="20" t="s">
        <v>28</v>
      </c>
      <c r="H16" s="20" t="s">
        <v>29</v>
      </c>
      <c r="I16" s="66">
        <v>43894</v>
      </c>
      <c r="J16" s="22">
        <v>50</v>
      </c>
      <c r="K16" s="2">
        <v>60</v>
      </c>
      <c r="L16" s="22">
        <f t="shared" si="1"/>
        <v>3000</v>
      </c>
      <c r="M16" s="22">
        <f>L16*0.09</f>
        <v>270</v>
      </c>
      <c r="N16" s="22" t="s">
        <v>596</v>
      </c>
      <c r="O16" s="23">
        <v>3270</v>
      </c>
      <c r="P16" s="27"/>
      <c r="Q16" s="27"/>
      <c r="R16" s="27"/>
      <c r="S16" s="27"/>
      <c r="T16" s="28"/>
      <c r="U16" s="8"/>
    </row>
    <row r="17" spans="1:21" ht="31.5" customHeight="1">
      <c r="A17" s="2" t="s">
        <v>630</v>
      </c>
      <c r="B17" s="3" t="s">
        <v>23</v>
      </c>
      <c r="C17" s="3" t="s">
        <v>24</v>
      </c>
      <c r="D17" s="4" t="s">
        <v>631</v>
      </c>
      <c r="E17" s="4" t="s">
        <v>632</v>
      </c>
      <c r="F17" s="19" t="s">
        <v>27</v>
      </c>
      <c r="G17" s="20"/>
      <c r="H17" s="20" t="s">
        <v>42</v>
      </c>
      <c r="I17" s="20">
        <v>5</v>
      </c>
      <c r="J17" s="22">
        <v>800</v>
      </c>
      <c r="K17" s="2">
        <v>1</v>
      </c>
      <c r="L17" s="22">
        <f t="shared" si="1"/>
        <v>800</v>
      </c>
      <c r="M17" s="22">
        <f>L17*0.09</f>
        <v>72</v>
      </c>
      <c r="N17" s="22">
        <v>0</v>
      </c>
      <c r="O17" s="23">
        <f>L17+M17+N17</f>
        <v>872</v>
      </c>
      <c r="P17" s="24"/>
      <c r="Q17" s="24"/>
      <c r="R17" s="24"/>
      <c r="S17" s="24"/>
      <c r="T17" s="25"/>
      <c r="U17" s="8"/>
    </row>
    <row r="18" spans="1:21" ht="31.5" customHeight="1">
      <c r="A18" s="422" t="s">
        <v>633</v>
      </c>
      <c r="B18" s="424" t="s">
        <v>23</v>
      </c>
      <c r="C18" s="424" t="s">
        <v>634</v>
      </c>
      <c r="D18" s="69" t="s">
        <v>635</v>
      </c>
      <c r="E18" s="69" t="s">
        <v>636</v>
      </c>
      <c r="F18" s="425" t="s">
        <v>27</v>
      </c>
      <c r="G18" s="426" t="s">
        <v>28</v>
      </c>
      <c r="H18" s="426" t="s">
        <v>637</v>
      </c>
      <c r="I18" s="428" t="s">
        <v>638</v>
      </c>
      <c r="J18" s="430">
        <v>500</v>
      </c>
      <c r="K18" s="422">
        <v>15</v>
      </c>
      <c r="L18" s="430">
        <f t="shared" si="1"/>
        <v>7500</v>
      </c>
      <c r="M18" s="22">
        <f>L18*0.09</f>
        <v>675</v>
      </c>
      <c r="N18" s="430">
        <v>0</v>
      </c>
      <c r="O18" s="433">
        <f>L18+M18+N18</f>
        <v>8175</v>
      </c>
      <c r="P18" s="435"/>
      <c r="Q18" s="435"/>
      <c r="R18" s="435"/>
      <c r="S18" s="435"/>
      <c r="T18" s="438"/>
      <c r="U18" s="76"/>
    </row>
    <row r="19" spans="1:21" ht="31.5" customHeight="1">
      <c r="A19" s="422" t="s">
        <v>633</v>
      </c>
      <c r="B19" s="424" t="s">
        <v>23</v>
      </c>
      <c r="C19" s="424" t="s">
        <v>639</v>
      </c>
      <c r="D19" s="69" t="s">
        <v>640</v>
      </c>
      <c r="E19" s="267" t="s">
        <v>641</v>
      </c>
      <c r="F19" s="425" t="s">
        <v>642</v>
      </c>
      <c r="G19" s="426" t="s">
        <v>28</v>
      </c>
      <c r="H19" s="426" t="s">
        <v>606</v>
      </c>
      <c r="I19" s="426" t="s">
        <v>643</v>
      </c>
      <c r="J19" s="430">
        <v>5000</v>
      </c>
      <c r="K19" s="422">
        <v>1</v>
      </c>
      <c r="L19" s="430">
        <f t="shared" si="1"/>
        <v>5000</v>
      </c>
      <c r="M19" s="22">
        <v>0</v>
      </c>
      <c r="N19" s="430">
        <v>0</v>
      </c>
      <c r="O19" s="433">
        <f>L19+M19+N19</f>
        <v>5000</v>
      </c>
      <c r="P19" s="435"/>
      <c r="Q19" s="435"/>
      <c r="R19" s="435"/>
      <c r="S19" s="435"/>
      <c r="T19" s="438"/>
      <c r="U19" s="76"/>
    </row>
    <row r="20" spans="1:21" ht="31.5" customHeight="1">
      <c r="A20" s="67" t="s">
        <v>657</v>
      </c>
      <c r="B20" s="68" t="s">
        <v>23</v>
      </c>
      <c r="C20" s="68" t="s">
        <v>83</v>
      </c>
      <c r="D20" s="69" t="s">
        <v>673</v>
      </c>
      <c r="E20" s="69" t="s">
        <v>674</v>
      </c>
      <c r="F20" s="70" t="s">
        <v>600</v>
      </c>
      <c r="G20" s="70" t="s">
        <v>33</v>
      </c>
      <c r="H20" s="70" t="s">
        <v>33</v>
      </c>
      <c r="I20" s="77">
        <v>1</v>
      </c>
      <c r="J20" s="71">
        <v>1500</v>
      </c>
      <c r="K20" s="67" t="s">
        <v>675</v>
      </c>
      <c r="L20" s="71">
        <v>1500</v>
      </c>
      <c r="M20" s="22">
        <f t="shared" ref="M20:M26" si="2">L20*0.09</f>
        <v>135</v>
      </c>
      <c r="N20" s="71">
        <v>0</v>
      </c>
      <c r="O20" s="73">
        <f>L20+M20</f>
        <v>1635</v>
      </c>
      <c r="P20" s="74"/>
      <c r="Q20" s="74"/>
      <c r="R20" s="74"/>
      <c r="S20" s="74"/>
      <c r="T20" s="75"/>
      <c r="U20" s="76"/>
    </row>
    <row r="21" spans="1:21" ht="31.5" customHeight="1">
      <c r="A21" s="67" t="s">
        <v>657</v>
      </c>
      <c r="B21" s="68" t="s">
        <v>23</v>
      </c>
      <c r="C21" s="68" t="s">
        <v>24</v>
      </c>
      <c r="D21" s="78" t="s">
        <v>676</v>
      </c>
      <c r="E21" s="82" t="s">
        <v>677</v>
      </c>
      <c r="F21" s="70" t="s">
        <v>330</v>
      </c>
      <c r="G21" s="70" t="s">
        <v>33</v>
      </c>
      <c r="H21" s="70" t="s">
        <v>33</v>
      </c>
      <c r="I21" s="77">
        <v>10</v>
      </c>
      <c r="J21" s="71">
        <v>7500</v>
      </c>
      <c r="K21" s="70">
        <v>1</v>
      </c>
      <c r="L21" s="72">
        <f>J21*K21</f>
        <v>7500</v>
      </c>
      <c r="M21" s="22">
        <f t="shared" si="2"/>
        <v>675</v>
      </c>
      <c r="N21" s="72"/>
      <c r="O21" s="73">
        <f>SUM(L21:N21)</f>
        <v>8175</v>
      </c>
      <c r="P21" s="80"/>
      <c r="Q21" s="80"/>
      <c r="R21" s="80"/>
      <c r="S21" s="80"/>
      <c r="T21" s="75"/>
      <c r="U21" s="76"/>
    </row>
    <row r="22" spans="1:21" ht="31.5" customHeight="1">
      <c r="A22" s="67" t="s">
        <v>667</v>
      </c>
      <c r="B22" s="68" t="s">
        <v>23</v>
      </c>
      <c r="C22" s="68" t="s">
        <v>24</v>
      </c>
      <c r="D22" s="83" t="s">
        <v>678</v>
      </c>
      <c r="E22" s="78" t="s">
        <v>679</v>
      </c>
      <c r="F22" s="70" t="s">
        <v>330</v>
      </c>
      <c r="G22" s="70" t="s">
        <v>33</v>
      </c>
      <c r="H22" s="70" t="s">
        <v>33</v>
      </c>
      <c r="I22" s="77">
        <v>10</v>
      </c>
      <c r="J22" s="71">
        <v>135</v>
      </c>
      <c r="K22" s="70">
        <v>3</v>
      </c>
      <c r="L22" s="72">
        <f>J22*K22</f>
        <v>405</v>
      </c>
      <c r="M22" s="22">
        <f t="shared" si="2"/>
        <v>36.449999999999996</v>
      </c>
      <c r="N22" s="72"/>
      <c r="O22" s="73">
        <f>SUM(L22:N22)</f>
        <v>441.45</v>
      </c>
      <c r="P22" s="80"/>
      <c r="Q22" s="80"/>
      <c r="R22" s="80"/>
      <c r="S22" s="80"/>
      <c r="T22" s="75"/>
      <c r="U22" s="76"/>
    </row>
    <row r="23" spans="1:21" ht="31.5" customHeight="1">
      <c r="A23" s="67" t="s">
        <v>667</v>
      </c>
      <c r="B23" s="68" t="s">
        <v>23</v>
      </c>
      <c r="C23" s="68" t="s">
        <v>24</v>
      </c>
      <c r="D23" s="84" t="s">
        <v>680</v>
      </c>
      <c r="E23" s="78" t="s">
        <v>679</v>
      </c>
      <c r="F23" s="70" t="s">
        <v>330</v>
      </c>
      <c r="G23" s="70" t="s">
        <v>666</v>
      </c>
      <c r="H23" s="70" t="s">
        <v>33</v>
      </c>
      <c r="I23" s="67">
        <v>15</v>
      </c>
      <c r="J23" s="71">
        <v>2000</v>
      </c>
      <c r="K23" s="70">
        <v>1</v>
      </c>
      <c r="L23" s="72">
        <f>J23*1</f>
        <v>2000</v>
      </c>
      <c r="M23" s="22">
        <f t="shared" si="2"/>
        <v>180</v>
      </c>
      <c r="N23" s="72"/>
      <c r="O23" s="73">
        <f>SUM(L23:N23)</f>
        <v>2180</v>
      </c>
      <c r="P23" s="80"/>
      <c r="Q23" s="80"/>
      <c r="R23" s="80"/>
      <c r="S23" s="80"/>
      <c r="T23" s="75"/>
      <c r="U23" s="76"/>
    </row>
    <row r="24" spans="1:21" ht="31.5" customHeight="1">
      <c r="A24" s="67" t="s">
        <v>681</v>
      </c>
      <c r="B24" s="68" t="s">
        <v>23</v>
      </c>
      <c r="C24" s="68" t="s">
        <v>24</v>
      </c>
      <c r="D24" s="84" t="s">
        <v>682</v>
      </c>
      <c r="E24" s="69" t="s">
        <v>683</v>
      </c>
      <c r="F24" s="70" t="s">
        <v>330</v>
      </c>
      <c r="G24" s="70" t="s">
        <v>33</v>
      </c>
      <c r="H24" s="70" t="s">
        <v>42</v>
      </c>
      <c r="I24" s="67">
        <v>10</v>
      </c>
      <c r="J24" s="71">
        <v>2000</v>
      </c>
      <c r="K24" s="70">
        <v>6</v>
      </c>
      <c r="L24" s="72">
        <f>J24*K24</f>
        <v>12000</v>
      </c>
      <c r="M24" s="22">
        <f t="shared" si="2"/>
        <v>1080</v>
      </c>
      <c r="N24" s="72"/>
      <c r="O24" s="73">
        <f>SUM(L24:N24)</f>
        <v>13080</v>
      </c>
      <c r="P24" s="80"/>
      <c r="Q24" s="80"/>
      <c r="R24" s="80"/>
      <c r="S24" s="80"/>
      <c r="T24" s="75"/>
      <c r="U24" s="76"/>
    </row>
    <row r="25" spans="1:21" ht="31.5" customHeight="1">
      <c r="A25" s="67" t="s">
        <v>684</v>
      </c>
      <c r="B25" s="68" t="s">
        <v>23</v>
      </c>
      <c r="C25" s="68" t="s">
        <v>24</v>
      </c>
      <c r="D25" s="84" t="s">
        <v>685</v>
      </c>
      <c r="E25" s="69" t="s">
        <v>686</v>
      </c>
      <c r="F25" s="70" t="s">
        <v>330</v>
      </c>
      <c r="G25" s="70" t="s">
        <v>33</v>
      </c>
      <c r="H25" s="70" t="s">
        <v>33</v>
      </c>
      <c r="I25" s="67">
        <v>10</v>
      </c>
      <c r="J25" s="71">
        <v>300</v>
      </c>
      <c r="K25" s="70">
        <v>9</v>
      </c>
      <c r="L25" s="72">
        <f>J25*K25</f>
        <v>2700</v>
      </c>
      <c r="M25" s="22">
        <f t="shared" si="2"/>
        <v>243</v>
      </c>
      <c r="N25" s="72"/>
      <c r="O25" s="73">
        <f>SUM(L25:N25)</f>
        <v>2943</v>
      </c>
      <c r="P25" s="80"/>
      <c r="Q25" s="80"/>
      <c r="R25" s="80"/>
      <c r="S25" s="80"/>
      <c r="T25" s="75"/>
      <c r="U25" s="76"/>
    </row>
    <row r="26" spans="1:21" ht="31.5" customHeight="1" thickBot="1">
      <c r="A26" s="422" t="s">
        <v>608</v>
      </c>
      <c r="B26" s="424" t="s">
        <v>616</v>
      </c>
      <c r="C26" s="424" t="s">
        <v>617</v>
      </c>
      <c r="D26" s="76" t="s">
        <v>618</v>
      </c>
      <c r="E26" s="69" t="s">
        <v>619</v>
      </c>
      <c r="F26" s="425" t="s">
        <v>593</v>
      </c>
      <c r="G26" s="426" t="s">
        <v>620</v>
      </c>
      <c r="H26" s="426" t="s">
        <v>471</v>
      </c>
      <c r="I26" s="422" t="s">
        <v>621</v>
      </c>
      <c r="J26" s="430">
        <v>80</v>
      </c>
      <c r="K26" s="426">
        <v>60</v>
      </c>
      <c r="L26" s="430">
        <f>J26*K26</f>
        <v>4800</v>
      </c>
      <c r="M26" s="22">
        <f t="shared" si="2"/>
        <v>432</v>
      </c>
      <c r="N26" s="430" t="s">
        <v>622</v>
      </c>
      <c r="O26" s="433">
        <v>5232</v>
      </c>
      <c r="P26" s="436"/>
      <c r="Q26" s="436"/>
      <c r="R26" s="436"/>
      <c r="S26" s="436"/>
      <c r="T26" s="439"/>
      <c r="U26" s="76"/>
    </row>
    <row r="27" spans="1:21" ht="17" thickBot="1">
      <c r="A27" s="804" t="s">
        <v>226</v>
      </c>
      <c r="B27" s="805"/>
      <c r="C27" s="805"/>
      <c r="D27" s="805"/>
      <c r="E27" s="805"/>
      <c r="F27" s="805"/>
      <c r="G27" s="805"/>
      <c r="H27" s="805"/>
      <c r="I27" s="805"/>
      <c r="J27" s="805"/>
      <c r="K27" s="805"/>
      <c r="L27" s="805"/>
      <c r="M27" s="805"/>
      <c r="N27" s="806"/>
      <c r="O27" s="85">
        <f>SUM(O3:O26)</f>
        <v>122724.15</v>
      </c>
      <c r="P27" s="86"/>
      <c r="Q27" s="87"/>
      <c r="R27" s="87"/>
    </row>
    <row r="29" spans="1:21" ht="31.5" customHeight="1">
      <c r="A29" s="67" t="s">
        <v>662</v>
      </c>
      <c r="B29" s="68" t="s">
        <v>39</v>
      </c>
      <c r="C29" s="68" t="s">
        <v>44</v>
      </c>
      <c r="D29" s="69" t="s">
        <v>663</v>
      </c>
      <c r="E29" s="78" t="s">
        <v>664</v>
      </c>
      <c r="F29" s="70" t="s">
        <v>665</v>
      </c>
      <c r="G29" s="70" t="s">
        <v>666</v>
      </c>
      <c r="H29" s="70" t="s">
        <v>33</v>
      </c>
      <c r="I29" s="77">
        <v>25</v>
      </c>
      <c r="J29" s="79" t="s">
        <v>311</v>
      </c>
      <c r="K29" s="67">
        <v>1</v>
      </c>
      <c r="L29" s="79" t="s">
        <v>311</v>
      </c>
      <c r="M29" s="79" t="s">
        <v>311</v>
      </c>
      <c r="N29" s="79" t="s">
        <v>311</v>
      </c>
      <c r="O29" s="79" t="s">
        <v>311</v>
      </c>
      <c r="P29" s="74"/>
      <c r="Q29" s="74"/>
      <c r="R29" s="74"/>
      <c r="S29" s="74"/>
      <c r="T29" s="75"/>
      <c r="U29" s="76"/>
    </row>
    <row r="30" spans="1:21" ht="31.5" customHeight="1">
      <c r="A30" s="67" t="s">
        <v>667</v>
      </c>
      <c r="B30" s="68" t="s">
        <v>39</v>
      </c>
      <c r="C30" s="68" t="s">
        <v>44</v>
      </c>
      <c r="D30" s="78" t="s">
        <v>668</v>
      </c>
      <c r="E30" s="78" t="s">
        <v>669</v>
      </c>
      <c r="F30" s="70" t="s">
        <v>665</v>
      </c>
      <c r="G30" s="70" t="s">
        <v>666</v>
      </c>
      <c r="H30" s="70" t="s">
        <v>33</v>
      </c>
      <c r="I30" s="77">
        <v>25</v>
      </c>
      <c r="J30" s="79" t="s">
        <v>311</v>
      </c>
      <c r="K30" s="70">
        <v>1</v>
      </c>
      <c r="L30" s="79" t="s">
        <v>311</v>
      </c>
      <c r="M30" s="79" t="s">
        <v>311</v>
      </c>
      <c r="N30" s="79" t="s">
        <v>311</v>
      </c>
      <c r="O30" s="79" t="s">
        <v>311</v>
      </c>
      <c r="P30" s="80"/>
      <c r="Q30" s="80"/>
      <c r="R30" s="80"/>
      <c r="S30" s="80"/>
      <c r="T30" s="81"/>
      <c r="U30" s="76"/>
    </row>
    <row r="31" spans="1:21" ht="31.5" customHeight="1">
      <c r="A31" s="67" t="s">
        <v>667</v>
      </c>
      <c r="B31" s="68" t="s">
        <v>39</v>
      </c>
      <c r="C31" s="68" t="s">
        <v>44</v>
      </c>
      <c r="D31" s="78" t="s">
        <v>670</v>
      </c>
      <c r="E31" s="78" t="s">
        <v>671</v>
      </c>
      <c r="F31" s="70" t="s">
        <v>665</v>
      </c>
      <c r="G31" s="70" t="s">
        <v>666</v>
      </c>
      <c r="H31" s="70" t="s">
        <v>33</v>
      </c>
      <c r="I31" s="77">
        <v>25</v>
      </c>
      <c r="J31" s="79" t="s">
        <v>311</v>
      </c>
      <c r="K31" s="70">
        <v>3</v>
      </c>
      <c r="L31" s="79" t="s">
        <v>311</v>
      </c>
      <c r="M31" s="79" t="s">
        <v>311</v>
      </c>
      <c r="N31" s="79" t="s">
        <v>311</v>
      </c>
      <c r="O31" s="79" t="s">
        <v>311</v>
      </c>
      <c r="P31" s="80"/>
      <c r="Q31" s="80"/>
      <c r="R31" s="80"/>
      <c r="S31" s="80"/>
      <c r="T31" s="81"/>
      <c r="U31" s="76"/>
    </row>
    <row r="32" spans="1:21" ht="31.5" customHeight="1">
      <c r="A32" s="67" t="s">
        <v>667</v>
      </c>
      <c r="B32" s="68" t="s">
        <v>39</v>
      </c>
      <c r="C32" s="68" t="s">
        <v>44</v>
      </c>
      <c r="D32" s="78" t="s">
        <v>672</v>
      </c>
      <c r="E32" s="78" t="s">
        <v>669</v>
      </c>
      <c r="F32" s="70" t="s">
        <v>665</v>
      </c>
      <c r="G32" s="70" t="s">
        <v>666</v>
      </c>
      <c r="H32" s="70" t="s">
        <v>33</v>
      </c>
      <c r="I32" s="77">
        <v>25</v>
      </c>
      <c r="J32" s="79" t="s">
        <v>311</v>
      </c>
      <c r="K32" s="70">
        <v>4</v>
      </c>
      <c r="L32" s="79" t="s">
        <v>311</v>
      </c>
      <c r="M32" s="79" t="s">
        <v>311</v>
      </c>
      <c r="N32" s="79" t="s">
        <v>311</v>
      </c>
      <c r="O32" s="79" t="s">
        <v>311</v>
      </c>
      <c r="P32" s="80"/>
      <c r="Q32" s="80"/>
      <c r="R32" s="80"/>
      <c r="S32" s="80"/>
      <c r="T32" s="81"/>
      <c r="U32" s="76"/>
    </row>
    <row r="33" spans="1:21" ht="31.5" customHeight="1">
      <c r="A33" s="414"/>
      <c r="B33" s="415"/>
      <c r="C33" s="415"/>
      <c r="D33" s="416"/>
      <c r="E33" s="416"/>
      <c r="F33" s="417"/>
      <c r="G33" s="417"/>
      <c r="H33" s="417"/>
      <c r="I33" s="418"/>
      <c r="J33" s="419"/>
      <c r="K33" s="417"/>
      <c r="L33" s="419"/>
      <c r="M33" s="419"/>
      <c r="N33" s="419"/>
      <c r="O33" s="419"/>
      <c r="P33" s="420"/>
      <c r="Q33" s="420"/>
      <c r="R33" s="420"/>
      <c r="S33" s="420"/>
      <c r="T33" s="421"/>
      <c r="U33" s="48"/>
    </row>
  </sheetData>
  <sortState ref="A3:WWC26">
    <sortCondition ref="B3:B26"/>
  </sortState>
  <mergeCells count="2">
    <mergeCell ref="A1:U1"/>
    <mergeCell ref="A27:N27"/>
  </mergeCells>
  <dataValidations count="1">
    <dataValidation allowBlank="1" showInputMessage="1" showErrorMessage="1" promptTitle="Enter Justification"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12 JA65512 SW65512 ACS65512 AMO65512 AWK65512 BGG65512 BQC65512 BZY65512 CJU65512 CTQ65512 DDM65512 DNI65512 DXE65512 EHA65512 EQW65512 FAS65512 FKO65512 FUK65512 GEG65512 GOC65512 GXY65512 HHU65512 HRQ65512 IBM65512 ILI65512 IVE65512 JFA65512 JOW65512 JYS65512 KIO65512 KSK65512 LCG65512 LMC65512 LVY65512 MFU65512 MPQ65512 MZM65512 NJI65512 NTE65512 ODA65512 OMW65512 OWS65512 PGO65512 PQK65512 QAG65512 QKC65512 QTY65512 RDU65512 RNQ65512 RXM65512 SHI65512 SRE65512 TBA65512 TKW65512 TUS65512 UEO65512 UOK65512 UYG65512 VIC65512 VRY65512 WBU65512 WLQ65512 WVM65512 E131048 JA131048 SW131048 ACS131048 AMO131048 AWK131048 BGG131048 BQC131048 BZY131048 CJU131048 CTQ131048 DDM131048 DNI131048 DXE131048 EHA131048 EQW131048 FAS131048 FKO131048 FUK131048 GEG131048 GOC131048 GXY131048 HHU131048 HRQ131048 IBM131048 ILI131048 IVE131048 JFA131048 JOW131048 JYS131048 KIO131048 KSK131048 LCG131048 LMC131048 LVY131048 MFU131048 MPQ131048 MZM131048 NJI131048 NTE131048 ODA131048 OMW131048 OWS131048 PGO131048 PQK131048 QAG131048 QKC131048 QTY131048 RDU131048 RNQ131048 RXM131048 SHI131048 SRE131048 TBA131048 TKW131048 TUS131048 UEO131048 UOK131048 UYG131048 VIC131048 VRY131048 WBU131048 WLQ131048 WVM131048 E196584 JA196584 SW196584 ACS196584 AMO196584 AWK196584 BGG196584 BQC196584 BZY196584 CJU196584 CTQ196584 DDM196584 DNI196584 DXE196584 EHA196584 EQW196584 FAS196584 FKO196584 FUK196584 GEG196584 GOC196584 GXY196584 HHU196584 HRQ196584 IBM196584 ILI196584 IVE196584 JFA196584 JOW196584 JYS196584 KIO196584 KSK196584 LCG196584 LMC196584 LVY196584 MFU196584 MPQ196584 MZM196584 NJI196584 NTE196584 ODA196584 OMW196584 OWS196584 PGO196584 PQK196584 QAG196584 QKC196584 QTY196584 RDU196584 RNQ196584 RXM196584 SHI196584 SRE196584 TBA196584 TKW196584 TUS196584 UEO196584 UOK196584 UYG196584 VIC196584 VRY196584 WBU196584 WLQ196584 WVM196584 E262120 JA262120 SW262120 ACS262120 AMO262120 AWK262120 BGG262120 BQC262120 BZY262120 CJU262120 CTQ262120 DDM262120 DNI262120 DXE262120 EHA262120 EQW262120 FAS262120 FKO262120 FUK262120 GEG262120 GOC262120 GXY262120 HHU262120 HRQ262120 IBM262120 ILI262120 IVE262120 JFA262120 JOW262120 JYS262120 KIO262120 KSK262120 LCG262120 LMC262120 LVY262120 MFU262120 MPQ262120 MZM262120 NJI262120 NTE262120 ODA262120 OMW262120 OWS262120 PGO262120 PQK262120 QAG262120 QKC262120 QTY262120 RDU262120 RNQ262120 RXM262120 SHI262120 SRE262120 TBA262120 TKW262120 TUS262120 UEO262120 UOK262120 UYG262120 VIC262120 VRY262120 WBU262120 WLQ262120 WVM262120 E327656 JA327656 SW327656 ACS327656 AMO327656 AWK327656 BGG327656 BQC327656 BZY327656 CJU327656 CTQ327656 DDM327656 DNI327656 DXE327656 EHA327656 EQW327656 FAS327656 FKO327656 FUK327656 GEG327656 GOC327656 GXY327656 HHU327656 HRQ327656 IBM327656 ILI327656 IVE327656 JFA327656 JOW327656 JYS327656 KIO327656 KSK327656 LCG327656 LMC327656 LVY327656 MFU327656 MPQ327656 MZM327656 NJI327656 NTE327656 ODA327656 OMW327656 OWS327656 PGO327656 PQK327656 QAG327656 QKC327656 QTY327656 RDU327656 RNQ327656 RXM327656 SHI327656 SRE327656 TBA327656 TKW327656 TUS327656 UEO327656 UOK327656 UYG327656 VIC327656 VRY327656 WBU327656 WLQ327656 WVM327656 E393192 JA393192 SW393192 ACS393192 AMO393192 AWK393192 BGG393192 BQC393192 BZY393192 CJU393192 CTQ393192 DDM393192 DNI393192 DXE393192 EHA393192 EQW393192 FAS393192 FKO393192 FUK393192 GEG393192 GOC393192 GXY393192 HHU393192 HRQ393192 IBM393192 ILI393192 IVE393192 JFA393192 JOW393192 JYS393192 KIO393192 KSK393192 LCG393192 LMC393192 LVY393192 MFU393192 MPQ393192 MZM393192 NJI393192 NTE393192 ODA393192 OMW393192 OWS393192 PGO393192 PQK393192 QAG393192 QKC393192 QTY393192 RDU393192 RNQ393192 RXM393192 SHI393192 SRE393192 TBA393192 TKW393192 TUS393192 UEO393192 UOK393192 UYG393192 VIC393192 VRY393192 WBU393192 WLQ393192 WVM393192 E458728 JA458728 SW458728 ACS458728 AMO458728 AWK458728 BGG458728 BQC458728 BZY458728 CJU458728 CTQ458728 DDM458728 DNI458728 DXE458728 EHA458728 EQW458728 FAS458728 FKO458728 FUK458728 GEG458728 GOC458728 GXY458728 HHU458728 HRQ458728 IBM458728 ILI458728 IVE458728 JFA458728 JOW458728 JYS458728 KIO458728 KSK458728 LCG458728 LMC458728 LVY458728 MFU458728 MPQ458728 MZM458728 NJI458728 NTE458728 ODA458728 OMW458728 OWS458728 PGO458728 PQK458728 QAG458728 QKC458728 QTY458728 RDU458728 RNQ458728 RXM458728 SHI458728 SRE458728 TBA458728 TKW458728 TUS458728 UEO458728 UOK458728 UYG458728 VIC458728 VRY458728 WBU458728 WLQ458728 WVM458728 E524264 JA524264 SW524264 ACS524264 AMO524264 AWK524264 BGG524264 BQC524264 BZY524264 CJU524264 CTQ524264 DDM524264 DNI524264 DXE524264 EHA524264 EQW524264 FAS524264 FKO524264 FUK524264 GEG524264 GOC524264 GXY524264 HHU524264 HRQ524264 IBM524264 ILI524264 IVE524264 JFA524264 JOW524264 JYS524264 KIO524264 KSK524264 LCG524264 LMC524264 LVY524264 MFU524264 MPQ524264 MZM524264 NJI524264 NTE524264 ODA524264 OMW524264 OWS524264 PGO524264 PQK524264 QAG524264 QKC524264 QTY524264 RDU524264 RNQ524264 RXM524264 SHI524264 SRE524264 TBA524264 TKW524264 TUS524264 UEO524264 UOK524264 UYG524264 VIC524264 VRY524264 WBU524264 WLQ524264 WVM524264 E589800 JA589800 SW589800 ACS589800 AMO589800 AWK589800 BGG589800 BQC589800 BZY589800 CJU589800 CTQ589800 DDM589800 DNI589800 DXE589800 EHA589800 EQW589800 FAS589800 FKO589800 FUK589800 GEG589800 GOC589800 GXY589800 HHU589800 HRQ589800 IBM589800 ILI589800 IVE589800 JFA589800 JOW589800 JYS589800 KIO589800 KSK589800 LCG589800 LMC589800 LVY589800 MFU589800 MPQ589800 MZM589800 NJI589800 NTE589800 ODA589800 OMW589800 OWS589800 PGO589800 PQK589800 QAG589800 QKC589800 QTY589800 RDU589800 RNQ589800 RXM589800 SHI589800 SRE589800 TBA589800 TKW589800 TUS589800 UEO589800 UOK589800 UYG589800 VIC589800 VRY589800 WBU589800 WLQ589800 WVM589800 E655336 JA655336 SW655336 ACS655336 AMO655336 AWK655336 BGG655336 BQC655336 BZY655336 CJU655336 CTQ655336 DDM655336 DNI655336 DXE655336 EHA655336 EQW655336 FAS655336 FKO655336 FUK655336 GEG655336 GOC655336 GXY655336 HHU655336 HRQ655336 IBM655336 ILI655336 IVE655336 JFA655336 JOW655336 JYS655336 KIO655336 KSK655336 LCG655336 LMC655336 LVY655336 MFU655336 MPQ655336 MZM655336 NJI655336 NTE655336 ODA655336 OMW655336 OWS655336 PGO655336 PQK655336 QAG655336 QKC655336 QTY655336 RDU655336 RNQ655336 RXM655336 SHI655336 SRE655336 TBA655336 TKW655336 TUS655336 UEO655336 UOK655336 UYG655336 VIC655336 VRY655336 WBU655336 WLQ655336 WVM655336 E720872 JA720872 SW720872 ACS720872 AMO720872 AWK720872 BGG720872 BQC720872 BZY720872 CJU720872 CTQ720872 DDM720872 DNI720872 DXE720872 EHA720872 EQW720872 FAS720872 FKO720872 FUK720872 GEG720872 GOC720872 GXY720872 HHU720872 HRQ720872 IBM720872 ILI720872 IVE720872 JFA720872 JOW720872 JYS720872 KIO720872 KSK720872 LCG720872 LMC720872 LVY720872 MFU720872 MPQ720872 MZM720872 NJI720872 NTE720872 ODA720872 OMW720872 OWS720872 PGO720872 PQK720872 QAG720872 QKC720872 QTY720872 RDU720872 RNQ720872 RXM720872 SHI720872 SRE720872 TBA720872 TKW720872 TUS720872 UEO720872 UOK720872 UYG720872 VIC720872 VRY720872 WBU720872 WLQ720872 WVM720872 E786408 JA786408 SW786408 ACS786408 AMO786408 AWK786408 BGG786408 BQC786408 BZY786408 CJU786408 CTQ786408 DDM786408 DNI786408 DXE786408 EHA786408 EQW786408 FAS786408 FKO786408 FUK786408 GEG786408 GOC786408 GXY786408 HHU786408 HRQ786408 IBM786408 ILI786408 IVE786408 JFA786408 JOW786408 JYS786408 KIO786408 KSK786408 LCG786408 LMC786408 LVY786408 MFU786408 MPQ786408 MZM786408 NJI786408 NTE786408 ODA786408 OMW786408 OWS786408 PGO786408 PQK786408 QAG786408 QKC786408 QTY786408 RDU786408 RNQ786408 RXM786408 SHI786408 SRE786408 TBA786408 TKW786408 TUS786408 UEO786408 UOK786408 UYG786408 VIC786408 VRY786408 WBU786408 WLQ786408 WVM786408 E851944 JA851944 SW851944 ACS851944 AMO851944 AWK851944 BGG851944 BQC851944 BZY851944 CJU851944 CTQ851944 DDM851944 DNI851944 DXE851944 EHA851944 EQW851944 FAS851944 FKO851944 FUK851944 GEG851944 GOC851944 GXY851944 HHU851944 HRQ851944 IBM851944 ILI851944 IVE851944 JFA851944 JOW851944 JYS851944 KIO851944 KSK851944 LCG851944 LMC851944 LVY851944 MFU851944 MPQ851944 MZM851944 NJI851944 NTE851944 ODA851944 OMW851944 OWS851944 PGO851944 PQK851944 QAG851944 QKC851944 QTY851944 RDU851944 RNQ851944 RXM851944 SHI851944 SRE851944 TBA851944 TKW851944 TUS851944 UEO851944 UOK851944 UYG851944 VIC851944 VRY851944 WBU851944 WLQ851944 WVM851944 E917480 JA917480 SW917480 ACS917480 AMO917480 AWK917480 BGG917480 BQC917480 BZY917480 CJU917480 CTQ917480 DDM917480 DNI917480 DXE917480 EHA917480 EQW917480 FAS917480 FKO917480 FUK917480 GEG917480 GOC917480 GXY917480 HHU917480 HRQ917480 IBM917480 ILI917480 IVE917480 JFA917480 JOW917480 JYS917480 KIO917480 KSK917480 LCG917480 LMC917480 LVY917480 MFU917480 MPQ917480 MZM917480 NJI917480 NTE917480 ODA917480 OMW917480 OWS917480 PGO917480 PQK917480 QAG917480 QKC917480 QTY917480 RDU917480 RNQ917480 RXM917480 SHI917480 SRE917480 TBA917480 TKW917480 TUS917480 UEO917480 UOK917480 UYG917480 VIC917480 VRY917480 WBU917480 WLQ917480 WVM917480 E983016 JA983016 SW983016 ACS983016 AMO983016 AWK983016 BGG983016 BQC983016 BZY983016 CJU983016 CTQ983016 DDM983016 DNI983016 DXE983016 EHA983016 EQW983016 FAS983016 FKO983016 FUK983016 GEG983016 GOC983016 GXY983016 HHU983016 HRQ983016 IBM983016 ILI983016 IVE983016 JFA983016 JOW983016 JYS983016 KIO983016 KSK983016 LCG983016 LMC983016 LVY983016 MFU983016 MPQ983016 MZM983016 NJI983016 NTE983016 ODA983016 OMW983016 OWS983016 PGO983016 PQK983016 QAG983016 QKC983016 QTY983016 RDU983016 RNQ983016 RXM983016 SHI983016 SRE983016 TBA983016 TKW983016 TUS983016 UEO983016 UOK983016 UYG983016 VIC983016 VRY983016 WBU983016 WLQ983016 WVM983016" xr:uid="{6DAF80BC-25A6-1945-A34C-CDE7D67E85D7}"/>
  </dataValidations>
  <pageMargins left="0.7" right="0.7"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IPBT Overview</vt:lpstr>
      <vt:lpstr>SWP</vt:lpstr>
      <vt:lpstr>DA Perk IC 20-C01-420_Requests</vt:lpstr>
      <vt:lpstr>DA Perk IC 20-C01-420_App_Bdgt</vt:lpstr>
      <vt:lpstr>AS</vt:lpstr>
      <vt:lpstr>BCAT</vt:lpstr>
      <vt:lpstr>BHES</vt:lpstr>
      <vt:lpstr>CA</vt:lpstr>
      <vt:lpstr>E &amp; E</vt:lpstr>
      <vt:lpstr>IIS</vt:lpstr>
      <vt:lpstr>LA</vt:lpstr>
      <vt:lpstr>PE</vt:lpstr>
      <vt:lpstr>PSME</vt:lpstr>
      <vt:lpstr>SSH</vt:lpstr>
      <vt:lpstr>'IPBT Overview'!Print_Area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Lorrie Ranck</dc:creator>
  <cp:lastModifiedBy>Microsoft Office User</cp:lastModifiedBy>
  <dcterms:created xsi:type="dcterms:W3CDTF">2020-05-12T17:18:52Z</dcterms:created>
  <dcterms:modified xsi:type="dcterms:W3CDTF">2020-06-18T21:18:27Z</dcterms:modified>
</cp:coreProperties>
</file>